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6FA995C6-5D9F-0F47-A8A9-26685726CB55}" xr6:coauthVersionLast="47" xr6:coauthVersionMax="47" xr10:uidLastSave="{00000000-0000-0000-0000-000000000000}"/>
  <bookViews>
    <workbookView xWindow="720" yWindow="1000" windowWidth="24540" windowHeight="14380" xr2:uid="{88552699-FA56-BA42-B263-B1311D106C6B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2" i="1" l="1"/>
  <c r="B121" i="1"/>
  <c r="B120" i="1"/>
  <c r="B119" i="1"/>
  <c r="H114" i="1"/>
  <c r="L110" i="1"/>
  <c r="M110" i="1" s="1"/>
  <c r="H110" i="1"/>
  <c r="K98" i="1"/>
  <c r="I98" i="1"/>
  <c r="L98" i="1" s="1"/>
  <c r="M98" i="1" s="1"/>
  <c r="H98" i="1"/>
  <c r="K97" i="1"/>
  <c r="I97" i="1"/>
  <c r="L97" i="1" s="1"/>
  <c r="M97" i="1" s="1"/>
  <c r="H97" i="1"/>
  <c r="L96" i="1"/>
  <c r="M96" i="1" s="1"/>
  <c r="K96" i="1"/>
  <c r="I96" i="1"/>
  <c r="H96" i="1"/>
  <c r="L95" i="1"/>
  <c r="K95" i="1"/>
  <c r="I95" i="1"/>
  <c r="H95" i="1"/>
  <c r="M95" i="1" s="1"/>
  <c r="K94" i="1"/>
  <c r="I94" i="1"/>
  <c r="L94" i="1" s="1"/>
  <c r="M94" i="1" s="1"/>
  <c r="H94" i="1"/>
  <c r="I93" i="1"/>
  <c r="L93" i="1" s="1"/>
  <c r="M93" i="1" s="1"/>
  <c r="H93" i="1"/>
  <c r="H100" i="1" s="1"/>
  <c r="K92" i="1"/>
  <c r="I92" i="1"/>
  <c r="L92" i="1" s="1"/>
  <c r="H92" i="1"/>
  <c r="K86" i="1"/>
  <c r="I86" i="1"/>
  <c r="L86" i="1" s="1"/>
  <c r="M86" i="1" s="1"/>
  <c r="H86" i="1"/>
  <c r="L85" i="1"/>
  <c r="M85" i="1" s="1"/>
  <c r="K85" i="1"/>
  <c r="I85" i="1"/>
  <c r="H85" i="1"/>
  <c r="L84" i="1"/>
  <c r="K84" i="1"/>
  <c r="I84" i="1"/>
  <c r="H84" i="1"/>
  <c r="M84" i="1" s="1"/>
  <c r="K83" i="1"/>
  <c r="I83" i="1"/>
  <c r="L83" i="1" s="1"/>
  <c r="M83" i="1" s="1"/>
  <c r="H83" i="1"/>
  <c r="K82" i="1"/>
  <c r="I82" i="1"/>
  <c r="L82" i="1" s="1"/>
  <c r="M82" i="1" s="1"/>
  <c r="H82" i="1"/>
  <c r="K81" i="1"/>
  <c r="L81" i="1" s="1"/>
  <c r="M81" i="1" s="1"/>
  <c r="I81" i="1"/>
  <c r="H81" i="1"/>
  <c r="L80" i="1"/>
  <c r="M80" i="1" s="1"/>
  <c r="K80" i="1"/>
  <c r="I80" i="1"/>
  <c r="H80" i="1"/>
  <c r="K79" i="1"/>
  <c r="I79" i="1"/>
  <c r="L79" i="1" s="1"/>
  <c r="M79" i="1" s="1"/>
  <c r="H79" i="1"/>
  <c r="H88" i="1" s="1"/>
  <c r="K78" i="1"/>
  <c r="I78" i="1"/>
  <c r="L78" i="1" s="1"/>
  <c r="M78" i="1" s="1"/>
  <c r="H78" i="1"/>
  <c r="K77" i="1"/>
  <c r="L77" i="1" s="1"/>
  <c r="I77" i="1"/>
  <c r="H77" i="1"/>
  <c r="K71" i="1"/>
  <c r="L71" i="1" s="1"/>
  <c r="M71" i="1" s="1"/>
  <c r="I71" i="1"/>
  <c r="H71" i="1"/>
  <c r="L70" i="1"/>
  <c r="M70" i="1" s="1"/>
  <c r="K70" i="1"/>
  <c r="I70" i="1"/>
  <c r="H70" i="1"/>
  <c r="K69" i="1"/>
  <c r="I69" i="1"/>
  <c r="L69" i="1" s="1"/>
  <c r="M69" i="1" s="1"/>
  <c r="H69" i="1"/>
  <c r="K68" i="1"/>
  <c r="I68" i="1"/>
  <c r="L68" i="1" s="1"/>
  <c r="M68" i="1" s="1"/>
  <c r="H68" i="1"/>
  <c r="K67" i="1"/>
  <c r="L67" i="1" s="1"/>
  <c r="M67" i="1" s="1"/>
  <c r="I67" i="1"/>
  <c r="H67" i="1"/>
  <c r="L66" i="1"/>
  <c r="M66" i="1" s="1"/>
  <c r="K66" i="1"/>
  <c r="I66" i="1"/>
  <c r="H66" i="1"/>
  <c r="K65" i="1"/>
  <c r="I65" i="1"/>
  <c r="L65" i="1" s="1"/>
  <c r="M65" i="1" s="1"/>
  <c r="H65" i="1"/>
  <c r="K64" i="1"/>
  <c r="I64" i="1"/>
  <c r="M64" i="1" s="1"/>
  <c r="K63" i="1"/>
  <c r="I63" i="1"/>
  <c r="M63" i="1" s="1"/>
  <c r="K62" i="1"/>
  <c r="I62" i="1"/>
  <c r="M62" i="1" s="1"/>
  <c r="K61" i="1"/>
  <c r="I61" i="1"/>
  <c r="L61" i="1" s="1"/>
  <c r="M61" i="1" s="1"/>
  <c r="H61" i="1"/>
  <c r="K60" i="1"/>
  <c r="L60" i="1" s="1"/>
  <c r="M60" i="1" s="1"/>
  <c r="I60" i="1"/>
  <c r="H60" i="1"/>
  <c r="M59" i="1"/>
  <c r="L59" i="1"/>
  <c r="K59" i="1"/>
  <c r="I59" i="1"/>
  <c r="L58" i="1"/>
  <c r="M58" i="1" s="1"/>
  <c r="K58" i="1"/>
  <c r="I58" i="1"/>
  <c r="H58" i="1"/>
  <c r="K57" i="1"/>
  <c r="I57" i="1"/>
  <c r="L57" i="1" s="1"/>
  <c r="K56" i="1"/>
  <c r="I56" i="1"/>
  <c r="L56" i="1" s="1"/>
  <c r="M56" i="1" s="1"/>
  <c r="H56" i="1"/>
  <c r="K55" i="1"/>
  <c r="I55" i="1"/>
  <c r="M55" i="1" s="1"/>
  <c r="K54" i="1"/>
  <c r="I54" i="1"/>
  <c r="M54" i="1" s="1"/>
  <c r="K53" i="1"/>
  <c r="I53" i="1"/>
  <c r="L53" i="1" s="1"/>
  <c r="M53" i="1" s="1"/>
  <c r="H53" i="1"/>
  <c r="K52" i="1"/>
  <c r="L52" i="1" s="1"/>
  <c r="I52" i="1"/>
  <c r="M52" i="1" s="1"/>
  <c r="K51" i="1"/>
  <c r="L51" i="1" s="1"/>
  <c r="I51" i="1"/>
  <c r="M51" i="1" s="1"/>
  <c r="K50" i="1"/>
  <c r="L50" i="1" s="1"/>
  <c r="M50" i="1" s="1"/>
  <c r="I50" i="1"/>
  <c r="H50" i="1"/>
  <c r="H73" i="1" s="1"/>
  <c r="M49" i="1"/>
  <c r="L49" i="1"/>
  <c r="K49" i="1"/>
  <c r="I49" i="1"/>
  <c r="M48" i="1"/>
  <c r="L48" i="1"/>
  <c r="K48" i="1"/>
  <c r="I48" i="1"/>
  <c r="M47" i="1"/>
  <c r="L47" i="1"/>
  <c r="K47" i="1"/>
  <c r="I47" i="1"/>
  <c r="L41" i="1"/>
  <c r="M41" i="1" s="1"/>
  <c r="K41" i="1"/>
  <c r="I41" i="1"/>
  <c r="L40" i="1"/>
  <c r="M40" i="1" s="1"/>
  <c r="K40" i="1"/>
  <c r="I40" i="1"/>
  <c r="H40" i="1"/>
  <c r="L39" i="1"/>
  <c r="K39" i="1"/>
  <c r="I39" i="1"/>
  <c r="H39" i="1"/>
  <c r="M39" i="1" s="1"/>
  <c r="K38" i="1"/>
  <c r="I38" i="1"/>
  <c r="L38" i="1" s="1"/>
  <c r="M38" i="1" s="1"/>
  <c r="H38" i="1"/>
  <c r="K37" i="1"/>
  <c r="I37" i="1"/>
  <c r="L37" i="1" s="1"/>
  <c r="M37" i="1" s="1"/>
  <c r="H37" i="1"/>
  <c r="L36" i="1"/>
  <c r="M36" i="1" s="1"/>
  <c r="K36" i="1"/>
  <c r="I36" i="1"/>
  <c r="H36" i="1"/>
  <c r="L35" i="1"/>
  <c r="K35" i="1"/>
  <c r="I35" i="1"/>
  <c r="H35" i="1"/>
  <c r="M35" i="1" s="1"/>
  <c r="K34" i="1"/>
  <c r="I34" i="1"/>
  <c r="L34" i="1" s="1"/>
  <c r="M34" i="1" s="1"/>
  <c r="H34" i="1"/>
  <c r="K33" i="1"/>
  <c r="I33" i="1"/>
  <c r="L33" i="1" s="1"/>
  <c r="M33" i="1" s="1"/>
  <c r="H33" i="1"/>
  <c r="K32" i="1"/>
  <c r="L32" i="1" s="1"/>
  <c r="M32" i="1" s="1"/>
  <c r="I32" i="1"/>
  <c r="H32" i="1"/>
  <c r="L31" i="1"/>
  <c r="M31" i="1" s="1"/>
  <c r="K31" i="1"/>
  <c r="I31" i="1"/>
  <c r="H31" i="1"/>
  <c r="K30" i="1"/>
  <c r="I30" i="1"/>
  <c r="L30" i="1" s="1"/>
  <c r="M30" i="1" s="1"/>
  <c r="H30" i="1"/>
  <c r="K29" i="1"/>
  <c r="I29" i="1"/>
  <c r="L29" i="1" s="1"/>
  <c r="M29" i="1" s="1"/>
  <c r="H29" i="1"/>
  <c r="K28" i="1"/>
  <c r="L28" i="1" s="1"/>
  <c r="M28" i="1" s="1"/>
  <c r="I28" i="1"/>
  <c r="H28" i="1"/>
  <c r="L27" i="1"/>
  <c r="M27" i="1" s="1"/>
  <c r="K27" i="1"/>
  <c r="I27" i="1"/>
  <c r="H27" i="1"/>
  <c r="K26" i="1"/>
  <c r="I26" i="1"/>
  <c r="L26" i="1" s="1"/>
  <c r="M26" i="1" s="1"/>
  <c r="H26" i="1"/>
  <c r="K25" i="1"/>
  <c r="I25" i="1"/>
  <c r="L25" i="1" s="1"/>
  <c r="M25" i="1" s="1"/>
  <c r="H25" i="1"/>
  <c r="K24" i="1"/>
  <c r="L24" i="1" s="1"/>
  <c r="M24" i="1" s="1"/>
  <c r="I24" i="1"/>
  <c r="H24" i="1"/>
  <c r="M23" i="1"/>
  <c r="L23" i="1"/>
  <c r="K23" i="1"/>
  <c r="I23" i="1"/>
  <c r="L22" i="1"/>
  <c r="M22" i="1" s="1"/>
  <c r="K22" i="1"/>
  <c r="I22" i="1"/>
  <c r="H22" i="1"/>
  <c r="K21" i="1"/>
  <c r="I21" i="1"/>
  <c r="L21" i="1" s="1"/>
  <c r="M21" i="1" s="1"/>
  <c r="H21" i="1"/>
  <c r="K20" i="1"/>
  <c r="I20" i="1"/>
  <c r="L20" i="1" s="1"/>
  <c r="M20" i="1" s="1"/>
  <c r="H20" i="1"/>
  <c r="K19" i="1"/>
  <c r="L19" i="1" s="1"/>
  <c r="I19" i="1"/>
  <c r="M19" i="1" s="1"/>
  <c r="K18" i="1"/>
  <c r="L18" i="1" s="1"/>
  <c r="M18" i="1" s="1"/>
  <c r="I18" i="1"/>
  <c r="H18" i="1"/>
  <c r="L17" i="1"/>
  <c r="M17" i="1" s="1"/>
  <c r="K17" i="1"/>
  <c r="I17" i="1"/>
  <c r="H17" i="1"/>
  <c r="K16" i="1"/>
  <c r="I16" i="1"/>
  <c r="L16" i="1" s="1"/>
  <c r="M16" i="1" s="1"/>
  <c r="H16" i="1"/>
  <c r="K15" i="1"/>
  <c r="I15" i="1"/>
  <c r="L15" i="1" s="1"/>
  <c r="M15" i="1" s="1"/>
  <c r="H15" i="1"/>
  <c r="K14" i="1"/>
  <c r="L14" i="1" s="1"/>
  <c r="J14" i="1"/>
  <c r="I14" i="1"/>
  <c r="M14" i="1" s="1"/>
  <c r="L13" i="1"/>
  <c r="M13" i="1" s="1"/>
  <c r="K13" i="1"/>
  <c r="I13" i="1"/>
  <c r="H13" i="1"/>
  <c r="K12" i="1"/>
  <c r="J12" i="1"/>
  <c r="I12" i="1"/>
  <c r="L12" i="1" s="1"/>
  <c r="K11" i="1"/>
  <c r="I11" i="1"/>
  <c r="L11" i="1" s="1"/>
  <c r="M11" i="1" s="1"/>
  <c r="H11" i="1"/>
  <c r="K10" i="1"/>
  <c r="L10" i="1" s="1"/>
  <c r="I10" i="1"/>
  <c r="H10" i="1"/>
  <c r="H43" i="1" s="1"/>
  <c r="K5" i="1"/>
  <c r="L5" i="1" s="1"/>
  <c r="I5" i="1"/>
  <c r="H5" i="1"/>
  <c r="H6" i="1" s="1"/>
  <c r="K1" i="1"/>
  <c r="M77" i="1" l="1"/>
  <c r="L88" i="1"/>
  <c r="M88" i="1" s="1"/>
  <c r="M92" i="1"/>
  <c r="L100" i="1"/>
  <c r="M10" i="1"/>
  <c r="L43" i="1"/>
  <c r="M43" i="1" s="1"/>
  <c r="M5" i="1"/>
  <c r="M6" i="1" s="1"/>
  <c r="L6" i="1"/>
  <c r="H105" i="1"/>
  <c r="M12" i="1"/>
  <c r="M57" i="1"/>
  <c r="L54" i="1"/>
  <c r="L73" i="1" s="1"/>
  <c r="M73" i="1" s="1"/>
  <c r="L55" i="1"/>
  <c r="L62" i="1"/>
  <c r="L63" i="1"/>
  <c r="L64" i="1"/>
  <c r="M100" i="1" l="1"/>
  <c r="L105" i="1"/>
  <c r="H115" i="1"/>
  <c r="H106" i="1"/>
  <c r="H111" i="1" s="1"/>
  <c r="M105" i="1" l="1"/>
  <c r="L114" i="1"/>
  <c r="M114" i="1" s="1"/>
</calcChain>
</file>

<file path=xl/sharedStrings.xml><?xml version="1.0" encoding="utf-8"?>
<sst xmlns="http://schemas.openxmlformats.org/spreadsheetml/2006/main" count="450" uniqueCount="194">
  <si>
    <t>INVESTOR ASSISTANCE MEMBERSHIP ACCOUNT</t>
  </si>
  <si>
    <t>Investor Assistance Addiction Sensitive Stocks ETF (IAASS-ETF)</t>
  </si>
  <si>
    <t>Company</t>
  </si>
  <si>
    <t>Buy</t>
  </si>
  <si>
    <t>Present Value</t>
  </si>
  <si>
    <t>Risk</t>
  </si>
  <si>
    <t>Sell</t>
  </si>
  <si>
    <t>Stock</t>
  </si>
  <si>
    <t>Ticker</t>
  </si>
  <si>
    <t>Date</t>
  </si>
  <si>
    <t>Shares</t>
  </si>
  <si>
    <t>Currency</t>
  </si>
  <si>
    <t>exch rate</t>
  </si>
  <si>
    <t>Price</t>
  </si>
  <si>
    <t>Euro spent</t>
  </si>
  <si>
    <t>Price now</t>
  </si>
  <si>
    <t>Div. in €</t>
  </si>
  <si>
    <t>Return in €</t>
  </si>
  <si>
    <t>Return in %</t>
  </si>
  <si>
    <t>L/M/H</t>
  </si>
  <si>
    <t>Stop</t>
  </si>
  <si>
    <t>Altria Group Inc</t>
  </si>
  <si>
    <t>MO</t>
  </si>
  <si>
    <t>USD</t>
  </si>
  <si>
    <t>L</t>
  </si>
  <si>
    <t>n/a</t>
  </si>
  <si>
    <t>Total Buy</t>
  </si>
  <si>
    <t>Total present value/return</t>
  </si>
  <si>
    <t>Investor Assistance Precious Metals Stocks ETF (IAPMS-ETF)</t>
  </si>
  <si>
    <t>Euro now</t>
  </si>
  <si>
    <t>Wheathon Precious Metals</t>
  </si>
  <si>
    <t>WPM</t>
  </si>
  <si>
    <t>Sandstorm Gold Ltd</t>
  </si>
  <si>
    <t>SAND</t>
  </si>
  <si>
    <t>M</t>
  </si>
  <si>
    <t>Sandstorm Gold Ltd (FGS)</t>
  </si>
  <si>
    <t>VOX Rotalty Corp</t>
  </si>
  <si>
    <t>VOX</t>
  </si>
  <si>
    <t>CAD</t>
  </si>
  <si>
    <t>VOX Rotalty Corp (FGS)</t>
  </si>
  <si>
    <t>Silvercrest Metals</t>
  </si>
  <si>
    <t>SILV</t>
  </si>
  <si>
    <t>Empress Royalty Corp</t>
  </si>
  <si>
    <t>EMPR</t>
  </si>
  <si>
    <t>Gold Royalty Corp</t>
  </si>
  <si>
    <t>GROY</t>
  </si>
  <si>
    <t>Metalla Royalty Corp</t>
  </si>
  <si>
    <t>MTA</t>
  </si>
  <si>
    <t>Metalla Royalty Corp (FGS)</t>
  </si>
  <si>
    <t>Endeavour Silver Corp</t>
  </si>
  <si>
    <t>EXK</t>
  </si>
  <si>
    <t>Sibayne Stilwater</t>
  </si>
  <si>
    <t>SBSW</t>
  </si>
  <si>
    <t>First Majestic Silver</t>
  </si>
  <si>
    <t>AG</t>
  </si>
  <si>
    <t>First Majestic Silver (FGS)</t>
  </si>
  <si>
    <t>EMX Royalty Corp</t>
  </si>
  <si>
    <t>EMX</t>
  </si>
  <si>
    <t>Elemental Altus Royalties</t>
  </si>
  <si>
    <t>ELE</t>
  </si>
  <si>
    <t>Tudor Gold Corp</t>
  </si>
  <si>
    <t>TUD</t>
  </si>
  <si>
    <t>H</t>
  </si>
  <si>
    <t>Silver Viper Minerals</t>
  </si>
  <si>
    <t>VIPR</t>
  </si>
  <si>
    <t>Silver One Resources</t>
  </si>
  <si>
    <t>SVE</t>
  </si>
  <si>
    <t>First Mining Gold Corp</t>
  </si>
  <si>
    <t>FF</t>
  </si>
  <si>
    <t>NuLegacy Gold</t>
  </si>
  <si>
    <t>NUG</t>
  </si>
  <si>
    <t>Firefox Gold Corp</t>
  </si>
  <si>
    <t>FFOX</t>
  </si>
  <si>
    <t>Blackrock Silver</t>
  </si>
  <si>
    <t>BRC</t>
  </si>
  <si>
    <t>Lion One Metals</t>
  </si>
  <si>
    <t>LIO</t>
  </si>
  <si>
    <t>Kuya Silver Corp</t>
  </si>
  <si>
    <t>KUYA</t>
  </si>
  <si>
    <t>Eskay Mining Corp</t>
  </si>
  <si>
    <t>ESK</t>
  </si>
  <si>
    <t>Cabral Gold</t>
  </si>
  <si>
    <t>CBR</t>
  </si>
  <si>
    <t>Discovery Silver Corp</t>
  </si>
  <si>
    <t>DSV</t>
  </si>
  <si>
    <t>Finlay Minerals Ltd</t>
  </si>
  <si>
    <t>FYL</t>
  </si>
  <si>
    <t>Cassair Gold Corp</t>
  </si>
  <si>
    <t>GLDC</t>
  </si>
  <si>
    <t>Gamco Global G&amp;Natres</t>
  </si>
  <si>
    <t>GGN</t>
  </si>
  <si>
    <t>Franco Nevada (FGS)</t>
  </si>
  <si>
    <t>FNV</t>
  </si>
  <si>
    <t>Investor Assistance Uranium Mining Stocks ETF (IAUMS-ETF)</t>
  </si>
  <si>
    <t>Nexgen Energy (FGS)</t>
  </si>
  <si>
    <t>NXE</t>
  </si>
  <si>
    <t>Ur-Energy Inc (FGS)</t>
  </si>
  <si>
    <t>URG</t>
  </si>
  <si>
    <t>Uranium Royalty Company (FGS)</t>
  </si>
  <si>
    <t>URC</t>
  </si>
  <si>
    <t xml:space="preserve">Uranium Royalty Company </t>
  </si>
  <si>
    <t>Iso Energy Corp (FGS)</t>
  </si>
  <si>
    <t>ISO</t>
  </si>
  <si>
    <r>
      <t xml:space="preserve">Uranium Energy Corp </t>
    </r>
    <r>
      <rPr>
        <sz val="8"/>
        <color rgb="FF00B050"/>
        <rFont val="Calibri (Hoofdtekst)"/>
      </rPr>
      <t>(FGS)</t>
    </r>
  </si>
  <si>
    <t>UEC</t>
  </si>
  <si>
    <t>Uranium Energy Corp</t>
  </si>
  <si>
    <t>Denison Mines Corp (FGS)</t>
  </si>
  <si>
    <t>DNN</t>
  </si>
  <si>
    <t>Global Atomic Inc (FGS)</t>
  </si>
  <si>
    <t>GLO</t>
  </si>
  <si>
    <t>Global Atomic Inc</t>
  </si>
  <si>
    <t>Energy Fuels (FGS)</t>
  </si>
  <si>
    <t>UUUU</t>
  </si>
  <si>
    <t>Energy Fuels</t>
  </si>
  <si>
    <t>Bannerman Resources Ltd (FGS)</t>
  </si>
  <si>
    <t>BMN</t>
  </si>
  <si>
    <t>Bannerman Resources Ltd</t>
  </si>
  <si>
    <t>Encore Energy Inc</t>
  </si>
  <si>
    <t>EU</t>
  </si>
  <si>
    <t>Paladin Energy Inc (FGS)</t>
  </si>
  <si>
    <t>PDN</t>
  </si>
  <si>
    <t>AUD</t>
  </si>
  <si>
    <t>Anfield Energy Inc (FGS)</t>
  </si>
  <si>
    <t>AEC</t>
  </si>
  <si>
    <t>Peninsula Energy Inc (FGS)</t>
  </si>
  <si>
    <t>PEN</t>
  </si>
  <si>
    <t xml:space="preserve">Peninsula Energy Inc </t>
  </si>
  <si>
    <t>Boss Energy Ltd (FGS)</t>
  </si>
  <si>
    <t>BOE</t>
  </si>
  <si>
    <t>Fission Uranium Corp</t>
  </si>
  <si>
    <t>FCU</t>
  </si>
  <si>
    <t>Deep Yellow Ltd</t>
  </si>
  <si>
    <t>DYL</t>
  </si>
  <si>
    <t>Western Uranium &amp; Vanadium</t>
  </si>
  <si>
    <t>WSTRF</t>
  </si>
  <si>
    <t>Goviex Uranium Ltd</t>
  </si>
  <si>
    <t>GXU</t>
  </si>
  <si>
    <t>Lamaride Resources Ltd</t>
  </si>
  <si>
    <t>LAM</t>
  </si>
  <si>
    <t>Investor Assistance Battery Metals Stocks ETF (IABMS-ETF)</t>
  </si>
  <si>
    <t>Nova Royalty Corp</t>
  </si>
  <si>
    <t>NOVR</t>
  </si>
  <si>
    <t>Electric Royalties Ltd</t>
  </si>
  <si>
    <t>ELEC</t>
  </si>
  <si>
    <t>Brixton Metals</t>
  </si>
  <si>
    <t>BBB</t>
  </si>
  <si>
    <t>Atalaya Mining</t>
  </si>
  <si>
    <t>ATYM</t>
  </si>
  <si>
    <t>GBP</t>
  </si>
  <si>
    <t>Trilogy Metals</t>
  </si>
  <si>
    <t>TMQ</t>
  </si>
  <si>
    <t>Altius Minerals Ltd</t>
  </si>
  <si>
    <t>ALS</t>
  </si>
  <si>
    <t xml:space="preserve">Bell Copper </t>
  </si>
  <si>
    <t>BCU</t>
  </si>
  <si>
    <t>Vale</t>
  </si>
  <si>
    <t>VALE</t>
  </si>
  <si>
    <t xml:space="preserve">BHP Group </t>
  </si>
  <si>
    <t>BHP</t>
  </si>
  <si>
    <t>Rio Tinto</t>
  </si>
  <si>
    <t>RIO</t>
  </si>
  <si>
    <t>Investor Assistance Oil &amp; Natural Gas Stocks ETF (IAOGS-ETF)</t>
  </si>
  <si>
    <t>Shell Plc</t>
  </si>
  <si>
    <t>SHELL</t>
  </si>
  <si>
    <t>EUR</t>
  </si>
  <si>
    <t>Freehold Royalties Ltd</t>
  </si>
  <si>
    <t>FRU</t>
  </si>
  <si>
    <t>MPLX LP</t>
  </si>
  <si>
    <t>MPLX</t>
  </si>
  <si>
    <t>Viper Energy Partners LP</t>
  </si>
  <si>
    <t>VNOM</t>
  </si>
  <si>
    <t>Black Stone Minerals</t>
  </si>
  <si>
    <t>BSM</t>
  </si>
  <si>
    <t>Petrobras</t>
  </si>
  <si>
    <t>PBR</t>
  </si>
  <si>
    <t>Stocks account</t>
  </si>
  <si>
    <t>Start capital for stocks</t>
  </si>
  <si>
    <t>Funds from trading</t>
  </si>
  <si>
    <t>Total allocated to stocks</t>
  </si>
  <si>
    <t>Return on stocks</t>
  </si>
  <si>
    <t>Available for buying</t>
  </si>
  <si>
    <t>Trading account</t>
  </si>
  <si>
    <t>Start capital for trading</t>
  </si>
  <si>
    <t>Total allocated to trading</t>
  </si>
  <si>
    <t>Return on trading</t>
  </si>
  <si>
    <t>Available for trading</t>
  </si>
  <si>
    <t>Total portfolio</t>
  </si>
  <si>
    <t>Start capital</t>
  </si>
  <si>
    <t>Total Profit</t>
  </si>
  <si>
    <t>Total allocation</t>
  </si>
  <si>
    <t>USD/EUR</t>
  </si>
  <si>
    <t>CAD/EUR</t>
  </si>
  <si>
    <t>AUD/EUR</t>
  </si>
  <si>
    <t>GPB/EUR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</si>
</sst>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164" formatCode="[$-F800]dddd\,\ mmmm\ dd\,\ yyyy"/>
    <numFmt numFmtId="165" formatCode="0.0000"/>
    <numFmt numFmtId="166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 (Hoofdtekst)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5" borderId="4" xfId="0" applyFont="1" applyFill="1" applyBorder="1"/>
    <xf numFmtId="14" fontId="5" fillId="5" borderId="4" xfId="0" applyNumberFormat="1" applyFont="1" applyFill="1" applyBorder="1"/>
    <xf numFmtId="165" fontId="5" fillId="5" borderId="4" xfId="0" applyNumberFormat="1" applyFont="1" applyFill="1" applyBorder="1"/>
    <xf numFmtId="44" fontId="5" fillId="5" borderId="4" xfId="1" applyFont="1" applyFill="1" applyBorder="1"/>
    <xf numFmtId="2" fontId="5" fillId="5" borderId="4" xfId="0" applyNumberFormat="1" applyFont="1" applyFill="1" applyBorder="1"/>
    <xf numFmtId="166" fontId="5" fillId="5" borderId="4" xfId="2" applyNumberFormat="1" applyFont="1" applyFill="1" applyBorder="1"/>
    <xf numFmtId="166" fontId="5" fillId="5" borderId="4" xfId="2" applyNumberFormat="1" applyFont="1" applyFill="1" applyBorder="1" applyAlignment="1">
      <alignment horizontal="center"/>
    </xf>
    <xf numFmtId="44" fontId="5" fillId="4" borderId="4" xfId="0" applyNumberFormat="1" applyFont="1" applyFill="1" applyBorder="1"/>
    <xf numFmtId="9" fontId="5" fillId="4" borderId="4" xfId="0" applyNumberFormat="1" applyFont="1" applyFill="1" applyBorder="1"/>
    <xf numFmtId="9" fontId="5" fillId="4" borderId="4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/>
    <xf numFmtId="0" fontId="5" fillId="8" borderId="4" xfId="0" applyFont="1" applyFill="1" applyBorder="1"/>
    <xf numFmtId="14" fontId="5" fillId="8" borderId="4" xfId="0" applyNumberFormat="1" applyFont="1" applyFill="1" applyBorder="1"/>
    <xf numFmtId="165" fontId="5" fillId="8" borderId="4" xfId="0" applyNumberFormat="1" applyFont="1" applyFill="1" applyBorder="1"/>
    <xf numFmtId="44" fontId="5" fillId="8" borderId="4" xfId="1" applyFont="1" applyFill="1" applyBorder="1"/>
    <xf numFmtId="2" fontId="5" fillId="8" borderId="4" xfId="0" applyNumberFormat="1" applyFont="1" applyFill="1" applyBorder="1"/>
    <xf numFmtId="166" fontId="5" fillId="8" borderId="4" xfId="2" applyNumberFormat="1" applyFont="1" applyFill="1" applyBorder="1"/>
    <xf numFmtId="166" fontId="5" fillId="8" borderId="4" xfId="2" applyNumberFormat="1" applyFont="1" applyFill="1" applyBorder="1" applyAlignment="1">
      <alignment horizontal="center"/>
    </xf>
    <xf numFmtId="0" fontId="6" fillId="8" borderId="4" xfId="0" applyFont="1" applyFill="1" applyBorder="1"/>
    <xf numFmtId="0" fontId="7" fillId="8" borderId="4" xfId="0" applyFont="1" applyFill="1" applyBorder="1"/>
    <xf numFmtId="1" fontId="5" fillId="8" borderId="4" xfId="0" applyNumberFormat="1" applyFont="1" applyFill="1" applyBorder="1"/>
    <xf numFmtId="9" fontId="5" fillId="8" borderId="4" xfId="2" applyFont="1" applyFill="1" applyBorder="1"/>
    <xf numFmtId="9" fontId="5" fillId="8" borderId="4" xfId="2" applyFont="1" applyFill="1" applyBorder="1" applyAlignment="1">
      <alignment horizontal="center"/>
    </xf>
    <xf numFmtId="44" fontId="5" fillId="7" borderId="4" xfId="0" applyNumberFormat="1" applyFont="1" applyFill="1" applyBorder="1"/>
    <xf numFmtId="9" fontId="5" fillId="7" borderId="4" xfId="0" applyNumberFormat="1" applyFont="1" applyFill="1" applyBorder="1"/>
    <xf numFmtId="9" fontId="5" fillId="7" borderId="4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left"/>
    </xf>
    <xf numFmtId="0" fontId="5" fillId="10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4" xfId="0" applyFont="1" applyFill="1" applyBorder="1"/>
    <xf numFmtId="0" fontId="7" fillId="11" borderId="4" xfId="0" applyFont="1" applyFill="1" applyBorder="1"/>
    <xf numFmtId="0" fontId="5" fillId="11" borderId="4" xfId="0" applyFont="1" applyFill="1" applyBorder="1"/>
    <xf numFmtId="14" fontId="5" fillId="11" borderId="4" xfId="0" applyNumberFormat="1" applyFont="1" applyFill="1" applyBorder="1"/>
    <xf numFmtId="165" fontId="5" fillId="11" borderId="4" xfId="0" applyNumberFormat="1" applyFont="1" applyFill="1" applyBorder="1"/>
    <xf numFmtId="44" fontId="5" fillId="11" borderId="4" xfId="1" applyFont="1" applyFill="1" applyBorder="1"/>
    <xf numFmtId="2" fontId="5" fillId="11" borderId="4" xfId="0" applyNumberFormat="1" applyFont="1" applyFill="1" applyBorder="1"/>
    <xf numFmtId="166" fontId="5" fillId="11" borderId="4" xfId="2" applyNumberFormat="1" applyFont="1" applyFill="1" applyBorder="1"/>
    <xf numFmtId="166" fontId="5" fillId="11" borderId="4" xfId="2" applyNumberFormat="1" applyFont="1" applyFill="1" applyBorder="1" applyAlignment="1">
      <alignment horizontal="center"/>
    </xf>
    <xf numFmtId="44" fontId="5" fillId="10" borderId="4" xfId="0" applyNumberFormat="1" applyFont="1" applyFill="1" applyBorder="1"/>
    <xf numFmtId="9" fontId="5" fillId="10" borderId="4" xfId="0" applyNumberFormat="1" applyFont="1" applyFill="1" applyBorder="1"/>
    <xf numFmtId="9" fontId="5" fillId="10" borderId="4" xfId="0" applyNumberFormat="1" applyFont="1" applyFill="1" applyBorder="1" applyAlignment="1">
      <alignment horizontal="center"/>
    </xf>
    <xf numFmtId="0" fontId="4" fillId="12" borderId="0" xfId="0" applyFont="1" applyFill="1" applyAlignment="1">
      <alignment horizontal="left"/>
    </xf>
    <xf numFmtId="0" fontId="5" fillId="13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4" xfId="0" applyFont="1" applyFill="1" applyBorder="1"/>
    <xf numFmtId="0" fontId="5" fillId="14" borderId="4" xfId="0" applyFont="1" applyFill="1" applyBorder="1"/>
    <xf numFmtId="14" fontId="5" fillId="14" borderId="4" xfId="0" applyNumberFormat="1" applyFont="1" applyFill="1" applyBorder="1"/>
    <xf numFmtId="165" fontId="5" fillId="14" borderId="4" xfId="0" applyNumberFormat="1" applyFont="1" applyFill="1" applyBorder="1"/>
    <xf numFmtId="44" fontId="5" fillId="14" borderId="4" xfId="1" applyFont="1" applyFill="1" applyBorder="1"/>
    <xf numFmtId="2" fontId="5" fillId="14" borderId="4" xfId="0" applyNumberFormat="1" applyFont="1" applyFill="1" applyBorder="1"/>
    <xf numFmtId="166" fontId="5" fillId="14" borderId="4" xfId="2" applyNumberFormat="1" applyFont="1" applyFill="1" applyBorder="1"/>
    <xf numFmtId="166" fontId="5" fillId="14" borderId="4" xfId="2" applyNumberFormat="1" applyFont="1" applyFill="1" applyBorder="1" applyAlignment="1">
      <alignment horizontal="center"/>
    </xf>
    <xf numFmtId="44" fontId="5" fillId="13" borderId="4" xfId="0" applyNumberFormat="1" applyFont="1" applyFill="1" applyBorder="1"/>
    <xf numFmtId="9" fontId="5" fillId="13" borderId="4" xfId="0" applyNumberFormat="1" applyFont="1" applyFill="1" applyBorder="1"/>
    <xf numFmtId="9" fontId="5" fillId="13" borderId="4" xfId="0" applyNumberFormat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5" fillId="16" borderId="4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5" fillId="16" borderId="4" xfId="0" applyFont="1" applyFill="1" applyBorder="1"/>
    <xf numFmtId="0" fontId="5" fillId="17" borderId="4" xfId="0" applyFont="1" applyFill="1" applyBorder="1"/>
    <xf numFmtId="14" fontId="5" fillId="17" borderId="4" xfId="0" applyNumberFormat="1" applyFont="1" applyFill="1" applyBorder="1"/>
    <xf numFmtId="165" fontId="5" fillId="17" borderId="4" xfId="0" applyNumberFormat="1" applyFont="1" applyFill="1" applyBorder="1"/>
    <xf numFmtId="2" fontId="5" fillId="17" borderId="4" xfId="0" applyNumberFormat="1" applyFont="1" applyFill="1" applyBorder="1"/>
    <xf numFmtId="44" fontId="5" fillId="17" borderId="4" xfId="1" applyFont="1" applyFill="1" applyBorder="1"/>
    <xf numFmtId="166" fontId="5" fillId="17" borderId="4" xfId="2" applyNumberFormat="1" applyFont="1" applyFill="1" applyBorder="1"/>
    <xf numFmtId="0" fontId="5" fillId="17" borderId="4" xfId="0" applyFont="1" applyFill="1" applyBorder="1" applyAlignment="1">
      <alignment horizontal="center"/>
    </xf>
    <xf numFmtId="166" fontId="5" fillId="17" borderId="4" xfId="2" applyNumberFormat="1" applyFont="1" applyFill="1" applyBorder="1" applyAlignment="1">
      <alignment horizontal="center"/>
    </xf>
    <xf numFmtId="44" fontId="5" fillId="16" borderId="4" xfId="0" applyNumberFormat="1" applyFont="1" applyFill="1" applyBorder="1"/>
    <xf numFmtId="9" fontId="5" fillId="16" borderId="4" xfId="0" applyNumberFormat="1" applyFont="1" applyFill="1" applyBorder="1"/>
    <xf numFmtId="9" fontId="5" fillId="16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8" borderId="5" xfId="0" applyFont="1" applyFill="1" applyBorder="1"/>
    <xf numFmtId="0" fontId="5" fillId="18" borderId="6" xfId="0" applyFont="1" applyFill="1" applyBorder="1"/>
    <xf numFmtId="0" fontId="5" fillId="18" borderId="6" xfId="0" applyFont="1" applyFill="1" applyBorder="1" applyAlignment="1">
      <alignment horizontal="center"/>
    </xf>
    <xf numFmtId="0" fontId="5" fillId="18" borderId="7" xfId="0" applyFont="1" applyFill="1" applyBorder="1"/>
    <xf numFmtId="0" fontId="5" fillId="18" borderId="8" xfId="0" applyFont="1" applyFill="1" applyBorder="1" applyAlignment="1">
      <alignment horizontal="center"/>
    </xf>
    <xf numFmtId="0" fontId="5" fillId="18" borderId="0" xfId="0" applyFont="1" applyFill="1" applyAlignment="1">
      <alignment horizontal="center"/>
    </xf>
    <xf numFmtId="44" fontId="5" fillId="18" borderId="0" xfId="1" applyFont="1" applyFill="1" applyBorder="1"/>
    <xf numFmtId="0" fontId="5" fillId="18" borderId="0" xfId="0" applyFont="1" applyFill="1"/>
    <xf numFmtId="0" fontId="5" fillId="18" borderId="0" xfId="0" applyFont="1" applyFill="1" applyAlignment="1">
      <alignment horizontal="center"/>
    </xf>
    <xf numFmtId="0" fontId="5" fillId="18" borderId="9" xfId="0" applyFont="1" applyFill="1" applyBorder="1"/>
    <xf numFmtId="44" fontId="8" fillId="18" borderId="0" xfId="0" applyNumberFormat="1" applyFont="1" applyFill="1"/>
    <xf numFmtId="44" fontId="5" fillId="18" borderId="0" xfId="0" applyNumberFormat="1" applyFont="1" applyFill="1" applyAlignment="1">
      <alignment horizontal="center"/>
    </xf>
    <xf numFmtId="44" fontId="7" fillId="18" borderId="0" xfId="0" applyNumberFormat="1" applyFont="1" applyFill="1"/>
    <xf numFmtId="166" fontId="7" fillId="18" borderId="0" xfId="2" applyNumberFormat="1" applyFont="1" applyFill="1" applyBorder="1"/>
    <xf numFmtId="44" fontId="5" fillId="18" borderId="0" xfId="0" applyNumberFormat="1" applyFont="1" applyFill="1" applyAlignment="1">
      <alignment horizontal="center"/>
    </xf>
    <xf numFmtId="9" fontId="7" fillId="18" borderId="0" xfId="2" applyFont="1" applyFill="1" applyBorder="1"/>
    <xf numFmtId="0" fontId="5" fillId="18" borderId="10" xfId="0" applyFont="1" applyFill="1" applyBorder="1"/>
    <xf numFmtId="0" fontId="5" fillId="18" borderId="11" xfId="0" applyFont="1" applyFill="1" applyBorder="1"/>
    <xf numFmtId="0" fontId="5" fillId="18" borderId="11" xfId="0" applyFont="1" applyFill="1" applyBorder="1" applyAlignment="1">
      <alignment horizontal="center"/>
    </xf>
    <xf numFmtId="0" fontId="5" fillId="18" borderId="12" xfId="0" applyFont="1" applyFill="1" applyBorder="1"/>
    <xf numFmtId="44" fontId="7" fillId="18" borderId="0" xfId="1" applyFont="1" applyFill="1" applyBorder="1"/>
    <xf numFmtId="44" fontId="5" fillId="18" borderId="0" xfId="0" applyNumberFormat="1" applyFont="1" applyFill="1"/>
    <xf numFmtId="0" fontId="5" fillId="18" borderId="4" xfId="0" applyFont="1" applyFill="1" applyBorder="1"/>
    <xf numFmtId="165" fontId="5" fillId="18" borderId="4" xfId="0" applyNumberFormat="1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Beleggen/1.%20Tabellen%20voor%20nieuwsbrief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2021"/>
      <sheetName val="Member"/>
      <sheetName val="Member div"/>
      <sheetName val="6B "/>
      <sheetName val="trading"/>
      <sheetName val="Dividend"/>
      <sheetName val="Leden"/>
      <sheetName val="Copper plays"/>
      <sheetName val="Trader Ferg"/>
      <sheetName val="crypto"/>
      <sheetName val="Metals all"/>
      <sheetName val="Highscore List"/>
      <sheetName val="Top 10x"/>
      <sheetName val="Optie cal"/>
      <sheetName val="Crescat"/>
      <sheetName val="Formules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1.1059500110595002</v>
          </cell>
          <cell r="G3">
            <v>3.72</v>
          </cell>
          <cell r="J3">
            <v>5.79</v>
          </cell>
          <cell r="M3">
            <v>1.3</v>
          </cell>
          <cell r="P3">
            <v>2.66</v>
          </cell>
          <cell r="S3">
            <v>1.57</v>
          </cell>
          <cell r="V3">
            <v>151.5</v>
          </cell>
        </row>
        <row r="4">
          <cell r="D4">
            <v>1.5067048365225253</v>
          </cell>
          <cell r="G4">
            <v>46.69</v>
          </cell>
          <cell r="J4">
            <v>48.76</v>
          </cell>
          <cell r="M4">
            <v>0.185</v>
          </cell>
          <cell r="P4">
            <v>0.59</v>
          </cell>
          <cell r="S4">
            <v>0.34</v>
          </cell>
        </row>
        <row r="5">
          <cell r="D5">
            <v>1.6688918558077437</v>
          </cell>
          <cell r="G5">
            <v>27.73</v>
          </cell>
          <cell r="J5">
            <v>4.07</v>
          </cell>
          <cell r="P5">
            <v>0.47749999999999998</v>
          </cell>
          <cell r="S5">
            <v>0.17499999999999999</v>
          </cell>
        </row>
        <row r="6">
          <cell r="D6">
            <v>0.88628910750686862</v>
          </cell>
          <cell r="S6">
            <v>343</v>
          </cell>
        </row>
        <row r="7">
          <cell r="G7">
            <v>13.89</v>
          </cell>
          <cell r="S7">
            <v>0.58879999999999999</v>
          </cell>
          <cell r="V7">
            <v>0.87639999999999996</v>
          </cell>
        </row>
        <row r="8">
          <cell r="G8">
            <v>62.94</v>
          </cell>
          <cell r="J8">
            <v>0.33</v>
          </cell>
          <cell r="M8">
            <v>0.31</v>
          </cell>
          <cell r="S8">
            <v>21.64</v>
          </cell>
        </row>
        <row r="9">
          <cell r="G9">
            <v>58.36</v>
          </cell>
          <cell r="J9">
            <v>2.17</v>
          </cell>
          <cell r="M9">
            <v>0.18</v>
          </cell>
          <cell r="P9">
            <v>0.78200000000000003</v>
          </cell>
          <cell r="S9">
            <v>0.19</v>
          </cell>
          <cell r="V9">
            <v>2.52</v>
          </cell>
        </row>
        <row r="10">
          <cell r="J10">
            <v>5.03</v>
          </cell>
          <cell r="P10">
            <v>0.155</v>
          </cell>
        </row>
        <row r="11">
          <cell r="G11">
            <v>14.67</v>
          </cell>
          <cell r="J11">
            <v>4</v>
          </cell>
          <cell r="P11">
            <v>0.35499999999999998</v>
          </cell>
          <cell r="V11">
            <v>0.63</v>
          </cell>
        </row>
        <row r="12">
          <cell r="G12">
            <v>34.799999999999997</v>
          </cell>
          <cell r="P12">
            <v>5.23</v>
          </cell>
          <cell r="V12">
            <v>2.39</v>
          </cell>
        </row>
        <row r="13">
          <cell r="G13">
            <v>28.33</v>
          </cell>
          <cell r="J13">
            <v>8.69</v>
          </cell>
          <cell r="P13">
            <v>2.5299999999999998</v>
          </cell>
          <cell r="V13">
            <v>0.13750000000000001</v>
          </cell>
        </row>
        <row r="14">
          <cell r="G14">
            <v>16.34</v>
          </cell>
          <cell r="J14">
            <v>7.01</v>
          </cell>
          <cell r="V14">
            <v>1.3049999999999999</v>
          </cell>
        </row>
        <row r="15">
          <cell r="G15">
            <v>11.74</v>
          </cell>
          <cell r="J15">
            <v>2.15</v>
          </cell>
          <cell r="V15">
            <v>5.5E-2</v>
          </cell>
        </row>
        <row r="16">
          <cell r="J16">
            <v>1.41</v>
          </cell>
        </row>
        <row r="17">
          <cell r="V17">
            <v>2.69</v>
          </cell>
        </row>
        <row r="18">
          <cell r="V18">
            <v>1.01</v>
          </cell>
        </row>
        <row r="19">
          <cell r="V19">
            <v>2.4</v>
          </cell>
        </row>
        <row r="25">
          <cell r="V25">
            <v>4.9800000000000004</v>
          </cell>
        </row>
      </sheetData>
      <sheetData sheetId="1">
        <row r="9">
          <cell r="H9">
            <v>6.56</v>
          </cell>
        </row>
        <row r="35">
          <cell r="H35">
            <v>0.03</v>
          </cell>
        </row>
        <row r="37">
          <cell r="H37">
            <v>0.08</v>
          </cell>
        </row>
        <row r="38">
          <cell r="H38">
            <v>0.35</v>
          </cell>
        </row>
        <row r="39">
          <cell r="H39">
            <v>0.89</v>
          </cell>
        </row>
        <row r="40">
          <cell r="H40">
            <v>0.38990000000000002</v>
          </cell>
        </row>
        <row r="41">
          <cell r="H41">
            <v>0.7</v>
          </cell>
        </row>
        <row r="42">
          <cell r="H42">
            <v>0.14499999999999999</v>
          </cell>
        </row>
        <row r="43">
          <cell r="H43">
            <v>1.37</v>
          </cell>
        </row>
        <row r="44">
          <cell r="H44">
            <v>0.04</v>
          </cell>
        </row>
        <row r="45">
          <cell r="H45">
            <v>0.57999999999999996</v>
          </cell>
        </row>
      </sheetData>
      <sheetData sheetId="2"/>
      <sheetData sheetId="3"/>
      <sheetData sheetId="4"/>
      <sheetData sheetId="5">
        <row r="29">
          <cell r="D29">
            <v>4481.3942895276514</v>
          </cell>
          <cell r="L29">
            <v>10084.225206445828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E2CE-2DED-A046-A06E-5C2402C40277}">
  <dimension ref="A1:O122"/>
  <sheetViews>
    <sheetView tabSelected="1" workbookViewId="0">
      <selection activeCell="Q3" sqref="Q3"/>
    </sheetView>
  </sheetViews>
  <sheetFormatPr baseColWidth="10" defaultRowHeight="16" x14ac:dyDescent="0.2"/>
  <cols>
    <col min="1" max="1" width="18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5.6640625" bestFit="1" customWidth="1"/>
    <col min="6" max="6" width="5.83203125" bestFit="1" customWidth="1"/>
    <col min="7" max="7" width="4.5" bestFit="1" customWidth="1"/>
    <col min="8" max="8" width="8" bestFit="1" customWidth="1"/>
    <col min="9" max="9" width="6.1640625" bestFit="1" customWidth="1"/>
    <col min="10" max="10" width="6.33203125" bestFit="1" customWidth="1"/>
    <col min="11" max="11" width="5.83203125" bestFit="1" customWidth="1"/>
    <col min="12" max="12" width="8" bestFit="1" customWidth="1"/>
    <col min="13" max="13" width="7.1640625" bestFit="1" customWidth="1"/>
    <col min="14" max="14" width="4.33203125" bestFit="1" customWidth="1"/>
    <col min="15" max="15" width="3.83203125" bestFit="1" customWidth="1"/>
  </cols>
  <sheetData>
    <row r="1" spans="1:15" ht="22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>
        <f ca="1">TODAY()</f>
        <v>45043</v>
      </c>
      <c r="L1" s="3"/>
      <c r="M1" s="3"/>
      <c r="N1" s="3"/>
      <c r="O1" s="4"/>
    </row>
    <row r="2" spans="1:1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6" t="s">
        <v>2</v>
      </c>
      <c r="B3" s="6"/>
      <c r="C3" s="6" t="s">
        <v>3</v>
      </c>
      <c r="D3" s="6"/>
      <c r="E3" s="6"/>
      <c r="F3" s="6"/>
      <c r="G3" s="6"/>
      <c r="H3" s="6"/>
      <c r="I3" s="6" t="s">
        <v>4</v>
      </c>
      <c r="J3" s="6"/>
      <c r="K3" s="6"/>
      <c r="L3" s="6"/>
      <c r="M3" s="6"/>
      <c r="N3" s="7" t="s">
        <v>5</v>
      </c>
      <c r="O3" s="8" t="s">
        <v>6</v>
      </c>
    </row>
    <row r="4" spans="1:15" x14ac:dyDescent="0.2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12</v>
      </c>
      <c r="L4" s="8" t="s">
        <v>17</v>
      </c>
      <c r="M4" s="8" t="s">
        <v>18</v>
      </c>
      <c r="N4" s="7" t="s">
        <v>19</v>
      </c>
      <c r="O4" s="8" t="s">
        <v>20</v>
      </c>
    </row>
    <row r="5" spans="1:15" x14ac:dyDescent="0.2">
      <c r="A5" s="9" t="s">
        <v>21</v>
      </c>
      <c r="B5" s="9" t="s">
        <v>22</v>
      </c>
      <c r="C5" s="10">
        <v>44137</v>
      </c>
      <c r="D5" s="9">
        <v>30</v>
      </c>
      <c r="E5" s="9" t="s">
        <v>23</v>
      </c>
      <c r="F5" s="11">
        <v>1.1639999999999999</v>
      </c>
      <c r="G5" s="9">
        <v>36.47</v>
      </c>
      <c r="H5" s="12">
        <f t="shared" ref="H5" si="0">(G5*D5)/F5</f>
        <v>939.94845360824741</v>
      </c>
      <c r="I5" s="13">
        <f>'[1]auto data'!G4</f>
        <v>46.69</v>
      </c>
      <c r="J5" s="12">
        <v>264</v>
      </c>
      <c r="K5" s="11">
        <f>B119</f>
        <v>1.1059500110595002</v>
      </c>
      <c r="L5" s="12">
        <f>((I5)/K5)*D5+J5</f>
        <v>1530.5129399999998</v>
      </c>
      <c r="M5" s="14">
        <f t="shared" ref="M5" si="1">(L5-H5)/H5</f>
        <v>0.62829454543460361</v>
      </c>
      <c r="N5" s="15" t="s">
        <v>24</v>
      </c>
      <c r="O5" s="9" t="s">
        <v>25</v>
      </c>
    </row>
    <row r="6" spans="1:15" x14ac:dyDescent="0.2">
      <c r="A6" s="6" t="s">
        <v>26</v>
      </c>
      <c r="B6" s="6"/>
      <c r="C6" s="6"/>
      <c r="D6" s="6"/>
      <c r="E6" s="6"/>
      <c r="F6" s="6"/>
      <c r="G6" s="6"/>
      <c r="H6" s="16">
        <f>SUM(H5)</f>
        <v>939.94845360824741</v>
      </c>
      <c r="I6" s="6" t="s">
        <v>27</v>
      </c>
      <c r="J6" s="6"/>
      <c r="K6" s="6"/>
      <c r="L6" s="16">
        <f>L5</f>
        <v>1530.5129399999998</v>
      </c>
      <c r="M6" s="17">
        <f>M5</f>
        <v>0.62829454543460361</v>
      </c>
      <c r="N6" s="18"/>
      <c r="O6" s="8"/>
    </row>
    <row r="7" spans="1:15" x14ac:dyDescent="0.2">
      <c r="A7" s="19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2">
      <c r="A8" s="20" t="s">
        <v>2</v>
      </c>
      <c r="B8" s="20"/>
      <c r="C8" s="20" t="s">
        <v>3</v>
      </c>
      <c r="D8" s="20"/>
      <c r="E8" s="20"/>
      <c r="F8" s="20"/>
      <c r="G8" s="20"/>
      <c r="H8" s="20"/>
      <c r="I8" s="20" t="s">
        <v>4</v>
      </c>
      <c r="J8" s="20"/>
      <c r="K8" s="20"/>
      <c r="L8" s="20"/>
      <c r="M8" s="20"/>
      <c r="N8" s="21"/>
      <c r="O8" s="22" t="s">
        <v>6</v>
      </c>
    </row>
    <row r="9" spans="1:1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 s="22" t="s">
        <v>13</v>
      </c>
      <c r="H9" s="22" t="s">
        <v>14</v>
      </c>
      <c r="I9" s="22" t="s">
        <v>15</v>
      </c>
      <c r="J9" s="22" t="s">
        <v>16</v>
      </c>
      <c r="K9" s="22" t="s">
        <v>12</v>
      </c>
      <c r="L9" s="22" t="s">
        <v>29</v>
      </c>
      <c r="M9" s="22" t="s">
        <v>18</v>
      </c>
      <c r="N9" s="21"/>
      <c r="O9" s="22" t="s">
        <v>20</v>
      </c>
    </row>
    <row r="10" spans="1:15" x14ac:dyDescent="0.2">
      <c r="A10" s="23" t="s">
        <v>30</v>
      </c>
      <c r="B10" s="23" t="s">
        <v>31</v>
      </c>
      <c r="C10" s="24">
        <v>44195</v>
      </c>
      <c r="D10" s="23">
        <v>45</v>
      </c>
      <c r="E10" s="23" t="s">
        <v>23</v>
      </c>
      <c r="F10" s="25">
        <v>1.1637</v>
      </c>
      <c r="G10" s="23">
        <v>37.909999999999997</v>
      </c>
      <c r="H10" s="26">
        <f t="shared" ref="H10:H40" si="2">(G10*D10)/F10</f>
        <v>1465.9706109822118</v>
      </c>
      <c r="I10" s="27">
        <f>'[1]auto data'!J4</f>
        <v>48.76</v>
      </c>
      <c r="J10" s="26">
        <v>78</v>
      </c>
      <c r="K10" s="25">
        <f>B119</f>
        <v>1.1059500110595002</v>
      </c>
      <c r="L10" s="26">
        <f>((I10)/K10)*D10+J10</f>
        <v>2061.9956400000001</v>
      </c>
      <c r="M10" s="28">
        <f t="shared" ref="M10:M11" si="3">(L10-H10)/H10</f>
        <v>0.40657365471907164</v>
      </c>
      <c r="N10" s="29" t="s">
        <v>24</v>
      </c>
      <c r="O10" s="27">
        <v>40</v>
      </c>
    </row>
    <row r="11" spans="1:15" x14ac:dyDescent="0.2">
      <c r="A11" s="23" t="s">
        <v>32</v>
      </c>
      <c r="B11" s="23" t="s">
        <v>33</v>
      </c>
      <c r="C11" s="24">
        <v>44193</v>
      </c>
      <c r="D11" s="23">
        <v>300</v>
      </c>
      <c r="E11" s="23" t="s">
        <v>23</v>
      </c>
      <c r="F11" s="25">
        <v>1.0931999999999999</v>
      </c>
      <c r="G11" s="23">
        <v>6.54</v>
      </c>
      <c r="H11" s="26">
        <f t="shared" si="2"/>
        <v>1794.7310647639956</v>
      </c>
      <c r="I11" s="27">
        <f>'[1]auto data'!J3</f>
        <v>5.79</v>
      </c>
      <c r="J11" s="26">
        <v>15</v>
      </c>
      <c r="K11" s="25">
        <f>B119</f>
        <v>1.1059500110595002</v>
      </c>
      <c r="L11" s="26">
        <f>((I11)/K11)*D11+J11</f>
        <v>1585.5953999999999</v>
      </c>
      <c r="M11" s="28">
        <f t="shared" si="3"/>
        <v>-0.1165275783486239</v>
      </c>
      <c r="N11" s="29" t="s">
        <v>34</v>
      </c>
      <c r="O11" s="27">
        <v>5</v>
      </c>
    </row>
    <row r="12" spans="1:15" x14ac:dyDescent="0.2">
      <c r="A12" s="30" t="s">
        <v>35</v>
      </c>
      <c r="B12" s="23" t="s">
        <v>33</v>
      </c>
      <c r="C12" s="24">
        <v>43133</v>
      </c>
      <c r="D12" s="23">
        <v>88</v>
      </c>
      <c r="E12" s="23" t="s">
        <v>23</v>
      </c>
      <c r="F12" s="25">
        <v>1.0789200000000001</v>
      </c>
      <c r="G12" s="27">
        <v>5.4669999999999996</v>
      </c>
      <c r="H12" s="26">
        <v>0</v>
      </c>
      <c r="I12" s="27">
        <f>'[1]auto data'!J3</f>
        <v>5.79</v>
      </c>
      <c r="J12" s="26">
        <f>J11/(15/7)</f>
        <v>7</v>
      </c>
      <c r="K12" s="25">
        <f>B119</f>
        <v>1.1059500110595002</v>
      </c>
      <c r="L12" s="26">
        <f>((I12)/K12)*D12+J12</f>
        <v>467.70798399999995</v>
      </c>
      <c r="M12" s="28">
        <f>(I12-G12)/G12+1</f>
        <v>1.0590817633071155</v>
      </c>
      <c r="N12" s="29" t="s">
        <v>34</v>
      </c>
      <c r="O12" s="27" t="s">
        <v>25</v>
      </c>
    </row>
    <row r="13" spans="1:15" x14ac:dyDescent="0.2">
      <c r="A13" s="23" t="s">
        <v>36</v>
      </c>
      <c r="B13" s="23" t="s">
        <v>37</v>
      </c>
      <c r="C13" s="24">
        <v>44210</v>
      </c>
      <c r="D13" s="23">
        <v>200</v>
      </c>
      <c r="E13" s="23" t="s">
        <v>38</v>
      </c>
      <c r="F13" s="25">
        <v>1.56</v>
      </c>
      <c r="G13" s="27">
        <v>2.52</v>
      </c>
      <c r="H13" s="26">
        <f t="shared" si="2"/>
        <v>323.07692307692304</v>
      </c>
      <c r="I13" s="27">
        <f>'[1]auto data'!J5</f>
        <v>4.07</v>
      </c>
      <c r="J13" s="26">
        <v>12.6</v>
      </c>
      <c r="K13" s="25">
        <f>B120</f>
        <v>1.5067048365225253</v>
      </c>
      <c r="L13" s="26">
        <f>((I13)/K13)*D13+J13</f>
        <v>552.85180000000003</v>
      </c>
      <c r="M13" s="28">
        <f>(L13-H13)/H13</f>
        <v>0.71120795238095269</v>
      </c>
      <c r="N13" s="29" t="s">
        <v>34</v>
      </c>
      <c r="O13" s="27">
        <v>3</v>
      </c>
    </row>
    <row r="14" spans="1:15" x14ac:dyDescent="0.2">
      <c r="A14" s="31" t="s">
        <v>39</v>
      </c>
      <c r="B14" s="23" t="s">
        <v>37</v>
      </c>
      <c r="C14" s="24">
        <v>45191</v>
      </c>
      <c r="D14" s="23">
        <v>25</v>
      </c>
      <c r="E14" s="23" t="s">
        <v>38</v>
      </c>
      <c r="F14" s="25">
        <v>1.3298000000000001</v>
      </c>
      <c r="G14" s="27">
        <v>2.92</v>
      </c>
      <c r="H14" s="26">
        <v>0</v>
      </c>
      <c r="I14" s="27">
        <f>'[1]auto data'!J5</f>
        <v>4.07</v>
      </c>
      <c r="J14" s="26">
        <f>J13/(12.6/1.1)</f>
        <v>1.1000000000000001</v>
      </c>
      <c r="K14" s="25">
        <f>B120</f>
        <v>1.5067048365225253</v>
      </c>
      <c r="L14" s="26">
        <f t="shared" ref="L14:L41" si="4">((I14)/K14)*D14+J14</f>
        <v>68.631474999999995</v>
      </c>
      <c r="M14" s="28">
        <f>(I14-G14)/G14+1</f>
        <v>1.3938356164383563</v>
      </c>
      <c r="N14" s="29" t="s">
        <v>34</v>
      </c>
      <c r="O14" s="27" t="s">
        <v>25</v>
      </c>
    </row>
    <row r="15" spans="1:15" x14ac:dyDescent="0.2">
      <c r="A15" s="23" t="s">
        <v>40</v>
      </c>
      <c r="B15" s="23" t="s">
        <v>41</v>
      </c>
      <c r="C15" s="24">
        <v>44211</v>
      </c>
      <c r="D15" s="23">
        <v>100</v>
      </c>
      <c r="E15" s="23" t="s">
        <v>23</v>
      </c>
      <c r="F15" s="25">
        <v>1.1109</v>
      </c>
      <c r="G15" s="27">
        <v>6.82</v>
      </c>
      <c r="H15" s="26">
        <f t="shared" si="2"/>
        <v>613.91664416239087</v>
      </c>
      <c r="I15" s="27">
        <f>'[1]2021'!H9</f>
        <v>6.56</v>
      </c>
      <c r="J15" s="26">
        <v>0</v>
      </c>
      <c r="K15" s="25">
        <f>B119</f>
        <v>1.1059500110595002</v>
      </c>
      <c r="L15" s="26">
        <f t="shared" si="4"/>
        <v>593.15519999999992</v>
      </c>
      <c r="M15" s="28">
        <f t="shared" ref="M15:M18" si="5">(L15-H15)/H15</f>
        <v>-3.3818018064516273E-2</v>
      </c>
      <c r="N15" s="29" t="s">
        <v>34</v>
      </c>
      <c r="O15" s="27">
        <v>5.5</v>
      </c>
    </row>
    <row r="16" spans="1:15" x14ac:dyDescent="0.2">
      <c r="A16" s="23" t="s">
        <v>42</v>
      </c>
      <c r="B16" s="23" t="s">
        <v>43</v>
      </c>
      <c r="C16" s="24">
        <v>44313</v>
      </c>
      <c r="D16" s="23">
        <v>3000</v>
      </c>
      <c r="E16" s="23" t="s">
        <v>38</v>
      </c>
      <c r="F16" s="25">
        <v>1.4043000000000001</v>
      </c>
      <c r="G16" s="27">
        <v>0.25</v>
      </c>
      <c r="H16" s="26">
        <f t="shared" si="2"/>
        <v>534.07391582995081</v>
      </c>
      <c r="I16" s="27">
        <f>'[1]auto data'!J8</f>
        <v>0.33</v>
      </c>
      <c r="J16" s="26">
        <v>0</v>
      </c>
      <c r="K16" s="25">
        <f>B120</f>
        <v>1.5067048365225253</v>
      </c>
      <c r="L16" s="26">
        <f t="shared" si="4"/>
        <v>657.06299999999999</v>
      </c>
      <c r="M16" s="28">
        <f t="shared" si="5"/>
        <v>0.2302847612000001</v>
      </c>
      <c r="N16" s="29" t="s">
        <v>34</v>
      </c>
      <c r="O16" s="27">
        <v>0.25</v>
      </c>
    </row>
    <row r="17" spans="1:15" x14ac:dyDescent="0.2">
      <c r="A17" s="23" t="s">
        <v>44</v>
      </c>
      <c r="B17" s="23" t="s">
        <v>45</v>
      </c>
      <c r="C17" s="24">
        <v>44341</v>
      </c>
      <c r="D17" s="23">
        <v>400</v>
      </c>
      <c r="E17" s="23" t="s">
        <v>23</v>
      </c>
      <c r="F17" s="25">
        <v>1.1194</v>
      </c>
      <c r="G17" s="27">
        <v>3.72</v>
      </c>
      <c r="H17" s="26">
        <f t="shared" si="2"/>
        <v>1329.2835447561195</v>
      </c>
      <c r="I17" s="27">
        <f>'[1]auto data'!J9</f>
        <v>2.17</v>
      </c>
      <c r="J17" s="26">
        <v>0</v>
      </c>
      <c r="K17" s="25">
        <f>B119</f>
        <v>1.1059500110595002</v>
      </c>
      <c r="L17" s="26">
        <f t="shared" si="4"/>
        <v>784.84559999999988</v>
      </c>
      <c r="M17" s="28">
        <f t="shared" si="5"/>
        <v>-0.40957247000000013</v>
      </c>
      <c r="N17" s="29" t="s">
        <v>34</v>
      </c>
      <c r="O17" s="27">
        <v>2</v>
      </c>
    </row>
    <row r="18" spans="1:15" x14ac:dyDescent="0.2">
      <c r="A18" s="23" t="s">
        <v>46</v>
      </c>
      <c r="B18" s="23" t="s">
        <v>47</v>
      </c>
      <c r="C18" s="24">
        <v>44361</v>
      </c>
      <c r="D18" s="23">
        <v>400</v>
      </c>
      <c r="E18" s="23" t="s">
        <v>23</v>
      </c>
      <c r="F18" s="25">
        <v>1.1133999999999999</v>
      </c>
      <c r="G18" s="27">
        <v>6.9050000000000002</v>
      </c>
      <c r="H18" s="26">
        <f t="shared" si="2"/>
        <v>2480.6897790551466</v>
      </c>
      <c r="I18" s="27">
        <f>'[1]auto data'!J10</f>
        <v>5.03</v>
      </c>
      <c r="J18" s="26">
        <v>0</v>
      </c>
      <c r="K18" s="25">
        <f>B119</f>
        <v>1.1059500110595002</v>
      </c>
      <c r="L18" s="26">
        <f t="shared" si="4"/>
        <v>1819.2503999999999</v>
      </c>
      <c r="M18" s="28">
        <f t="shared" si="5"/>
        <v>-0.26663526598117315</v>
      </c>
      <c r="N18" s="29" t="s">
        <v>34</v>
      </c>
      <c r="O18" s="27">
        <v>4.5</v>
      </c>
    </row>
    <row r="19" spans="1:15" x14ac:dyDescent="0.2">
      <c r="A19" s="31" t="s">
        <v>48</v>
      </c>
      <c r="B19" s="23" t="s">
        <v>47</v>
      </c>
      <c r="C19" s="24">
        <v>44806</v>
      </c>
      <c r="D19" s="23">
        <v>15</v>
      </c>
      <c r="E19" s="23" t="s">
        <v>23</v>
      </c>
      <c r="F19" s="25">
        <v>0.99550000000000005</v>
      </c>
      <c r="G19" s="27">
        <v>3.99</v>
      </c>
      <c r="H19" s="26">
        <v>0</v>
      </c>
      <c r="I19" s="27">
        <f>'[1]auto data'!J10</f>
        <v>5.03</v>
      </c>
      <c r="J19" s="26">
        <v>0</v>
      </c>
      <c r="K19" s="25">
        <f>B119</f>
        <v>1.1059500110595002</v>
      </c>
      <c r="L19" s="26">
        <f t="shared" si="4"/>
        <v>68.221890000000002</v>
      </c>
      <c r="M19" s="28">
        <f>(I19-G19)/G19+1</f>
        <v>1.2606516290726817</v>
      </c>
      <c r="N19" s="29" t="s">
        <v>34</v>
      </c>
      <c r="O19" s="27" t="s">
        <v>25</v>
      </c>
    </row>
    <row r="20" spans="1:15" x14ac:dyDescent="0.2">
      <c r="A20" s="23" t="s">
        <v>49</v>
      </c>
      <c r="B20" s="23" t="s">
        <v>50</v>
      </c>
      <c r="C20" s="24">
        <v>44388</v>
      </c>
      <c r="D20" s="23">
        <v>100</v>
      </c>
      <c r="E20" s="23" t="s">
        <v>23</v>
      </c>
      <c r="F20" s="25">
        <v>1.18</v>
      </c>
      <c r="G20" s="27">
        <v>5.29</v>
      </c>
      <c r="H20" s="26">
        <f t="shared" si="2"/>
        <v>448.30508474576271</v>
      </c>
      <c r="I20" s="27">
        <f>'[1]auto data'!J11</f>
        <v>4</v>
      </c>
      <c r="J20" s="26">
        <v>0</v>
      </c>
      <c r="K20" s="25">
        <f>B119</f>
        <v>1.1059500110595002</v>
      </c>
      <c r="L20" s="26">
        <f t="shared" si="4"/>
        <v>361.67999999999995</v>
      </c>
      <c r="M20" s="28">
        <f t="shared" ref="M20:M30" si="6">(L20-H20)/H20</f>
        <v>-0.19322797731569011</v>
      </c>
      <c r="N20" s="29" t="s">
        <v>34</v>
      </c>
      <c r="O20" s="27">
        <v>3.5</v>
      </c>
    </row>
    <row r="21" spans="1:15" x14ac:dyDescent="0.2">
      <c r="A21" s="23" t="s">
        <v>51</v>
      </c>
      <c r="B21" s="23" t="s">
        <v>52</v>
      </c>
      <c r="C21" s="24">
        <v>44517</v>
      </c>
      <c r="D21" s="23">
        <v>150</v>
      </c>
      <c r="E21" s="23" t="s">
        <v>23</v>
      </c>
      <c r="F21" s="25">
        <v>1.0874999999999999</v>
      </c>
      <c r="G21" s="27">
        <v>13.465</v>
      </c>
      <c r="H21" s="26">
        <f t="shared" si="2"/>
        <v>1857.2413793103449</v>
      </c>
      <c r="I21" s="27">
        <f>'[1]auto data'!J13</f>
        <v>8.69</v>
      </c>
      <c r="J21" s="26">
        <v>0</v>
      </c>
      <c r="K21" s="25">
        <f>B119</f>
        <v>1.1059500110595002</v>
      </c>
      <c r="L21" s="26">
        <f t="shared" si="4"/>
        <v>1178.6246999999998</v>
      </c>
      <c r="M21" s="28">
        <f t="shared" si="6"/>
        <v>-0.36538959710360203</v>
      </c>
      <c r="N21" s="29" t="s">
        <v>34</v>
      </c>
      <c r="O21" s="27">
        <v>8</v>
      </c>
    </row>
    <row r="22" spans="1:15" x14ac:dyDescent="0.2">
      <c r="A22" s="23" t="s">
        <v>53</v>
      </c>
      <c r="B22" s="23" t="s">
        <v>54</v>
      </c>
      <c r="C22" s="24">
        <v>44589</v>
      </c>
      <c r="D22" s="23">
        <v>50</v>
      </c>
      <c r="E22" s="23" t="s">
        <v>23</v>
      </c>
      <c r="F22" s="25">
        <v>1.1152</v>
      </c>
      <c r="G22" s="27">
        <v>9.56</v>
      </c>
      <c r="H22" s="26">
        <f t="shared" si="2"/>
        <v>428.62266857962697</v>
      </c>
      <c r="I22" s="27">
        <f>'[1]auto data'!J14</f>
        <v>7.01</v>
      </c>
      <c r="J22" s="26">
        <v>0</v>
      </c>
      <c r="K22" s="25">
        <f>B119</f>
        <v>1.1059500110595002</v>
      </c>
      <c r="L22" s="26">
        <f t="shared" si="4"/>
        <v>316.9221</v>
      </c>
      <c r="M22" s="28">
        <f t="shared" si="6"/>
        <v>-0.26060350225941425</v>
      </c>
      <c r="N22" s="29" t="s">
        <v>34</v>
      </c>
      <c r="O22" s="27">
        <v>6.5</v>
      </c>
    </row>
    <row r="23" spans="1:15" x14ac:dyDescent="0.2">
      <c r="A23" s="31" t="s">
        <v>55</v>
      </c>
      <c r="B23" s="23" t="s">
        <v>54</v>
      </c>
      <c r="C23" s="24">
        <v>43187</v>
      </c>
      <c r="D23" s="23">
        <v>44</v>
      </c>
      <c r="E23" s="23" t="s">
        <v>23</v>
      </c>
      <c r="F23" s="25">
        <v>1.1456</v>
      </c>
      <c r="G23" s="27">
        <v>9.2100000000000009</v>
      </c>
      <c r="H23" s="26">
        <v>0</v>
      </c>
      <c r="I23" s="27">
        <f>'[1]auto data'!J14</f>
        <v>7.01</v>
      </c>
      <c r="J23" s="26">
        <v>0</v>
      </c>
      <c r="K23" s="25">
        <f>B119</f>
        <v>1.1059500110595002</v>
      </c>
      <c r="L23" s="26">
        <f t="shared" si="4"/>
        <v>278.89144799999997</v>
      </c>
      <c r="M23" s="28">
        <f>(I23-G23)/G23+1</f>
        <v>0.76112920738327894</v>
      </c>
      <c r="N23" s="29" t="s">
        <v>34</v>
      </c>
      <c r="O23" s="27">
        <v>6.5</v>
      </c>
    </row>
    <row r="24" spans="1:15" x14ac:dyDescent="0.2">
      <c r="A24" s="23" t="s">
        <v>56</v>
      </c>
      <c r="B24" s="23" t="s">
        <v>57</v>
      </c>
      <c r="C24" s="24">
        <v>44795</v>
      </c>
      <c r="D24" s="23">
        <v>250</v>
      </c>
      <c r="E24" s="23" t="s">
        <v>23</v>
      </c>
      <c r="F24" s="25">
        <v>0.99460000000000004</v>
      </c>
      <c r="G24" s="27">
        <v>1.9</v>
      </c>
      <c r="H24" s="26">
        <f t="shared" si="2"/>
        <v>477.578926201488</v>
      </c>
      <c r="I24" s="27">
        <f>'[1]auto data'!J15</f>
        <v>2.15</v>
      </c>
      <c r="J24" s="26">
        <v>0</v>
      </c>
      <c r="K24" s="25">
        <f>B119</f>
        <v>1.1059500110595002</v>
      </c>
      <c r="L24" s="26">
        <f t="shared" si="4"/>
        <v>486.00749999999994</v>
      </c>
      <c r="M24" s="28">
        <f t="shared" si="6"/>
        <v>1.764854631578941E-2</v>
      </c>
      <c r="N24" s="29" t="s">
        <v>34</v>
      </c>
      <c r="O24" s="27">
        <v>1.5</v>
      </c>
    </row>
    <row r="25" spans="1:15" x14ac:dyDescent="0.2">
      <c r="A25" s="23" t="s">
        <v>58</v>
      </c>
      <c r="B25" s="23" t="s">
        <v>59</v>
      </c>
      <c r="C25" s="24">
        <v>44971</v>
      </c>
      <c r="D25" s="23">
        <v>300</v>
      </c>
      <c r="E25" s="23" t="s">
        <v>38</v>
      </c>
      <c r="F25" s="25">
        <v>1.4255</v>
      </c>
      <c r="G25" s="27">
        <v>1.36</v>
      </c>
      <c r="H25" s="26">
        <f t="shared" si="2"/>
        <v>286.21536303051568</v>
      </c>
      <c r="I25" s="27">
        <f>'[1]auto data'!J16</f>
        <v>1.41</v>
      </c>
      <c r="J25" s="26">
        <v>0</v>
      </c>
      <c r="K25" s="25">
        <f>B120</f>
        <v>1.5067048365225253</v>
      </c>
      <c r="L25" s="26">
        <f t="shared" si="4"/>
        <v>280.74509999999998</v>
      </c>
      <c r="M25" s="28">
        <f t="shared" si="6"/>
        <v>-1.9112401838235593E-2</v>
      </c>
      <c r="N25" s="29" t="s">
        <v>34</v>
      </c>
      <c r="O25" s="27">
        <v>1</v>
      </c>
    </row>
    <row r="26" spans="1:15" x14ac:dyDescent="0.2">
      <c r="A26" s="23" t="s">
        <v>60</v>
      </c>
      <c r="B26" s="23" t="s">
        <v>61</v>
      </c>
      <c r="C26" s="24">
        <v>44054</v>
      </c>
      <c r="D26" s="23">
        <v>400</v>
      </c>
      <c r="E26" s="23" t="s">
        <v>38</v>
      </c>
      <c r="F26" s="25">
        <v>1.49</v>
      </c>
      <c r="G26" s="27">
        <v>2.36</v>
      </c>
      <c r="H26" s="26">
        <f t="shared" si="2"/>
        <v>633.55704697986573</v>
      </c>
      <c r="I26" s="27">
        <f>'[1]auto data'!M3</f>
        <v>1.3</v>
      </c>
      <c r="J26" s="26">
        <v>0</v>
      </c>
      <c r="K26" s="25">
        <f>B120</f>
        <v>1.5067048365225253</v>
      </c>
      <c r="L26" s="26">
        <f t="shared" si="4"/>
        <v>345.12399999999997</v>
      </c>
      <c r="M26" s="28">
        <f t="shared" si="6"/>
        <v>-0.45525978813559326</v>
      </c>
      <c r="N26" s="29" t="s">
        <v>62</v>
      </c>
      <c r="O26" s="27">
        <v>1</v>
      </c>
    </row>
    <row r="27" spans="1:15" x14ac:dyDescent="0.2">
      <c r="A27" s="23" t="s">
        <v>63</v>
      </c>
      <c r="B27" s="23" t="s">
        <v>64</v>
      </c>
      <c r="C27" s="24">
        <v>44096</v>
      </c>
      <c r="D27" s="23">
        <v>1500</v>
      </c>
      <c r="E27" s="23" t="s">
        <v>38</v>
      </c>
      <c r="F27" s="25">
        <v>1.49</v>
      </c>
      <c r="G27" s="27">
        <v>0.28000000000000003</v>
      </c>
      <c r="H27" s="26">
        <f t="shared" si="2"/>
        <v>281.87919463087252</v>
      </c>
      <c r="I27" s="27">
        <f>'[1]auto data'!M4</f>
        <v>0.185</v>
      </c>
      <c r="J27" s="26">
        <v>0</v>
      </c>
      <c r="K27" s="25">
        <f>B120</f>
        <v>1.5067048365225253</v>
      </c>
      <c r="L27" s="26">
        <f t="shared" si="4"/>
        <v>184.17675</v>
      </c>
      <c r="M27" s="28">
        <f t="shared" si="6"/>
        <v>-0.34661105357142868</v>
      </c>
      <c r="N27" s="29" t="s">
        <v>62</v>
      </c>
      <c r="O27" s="27">
        <v>0.14000000000000001</v>
      </c>
    </row>
    <row r="28" spans="1:15" x14ac:dyDescent="0.2">
      <c r="A28" s="23" t="s">
        <v>65</v>
      </c>
      <c r="B28" s="23" t="s">
        <v>66</v>
      </c>
      <c r="C28" s="24">
        <v>44246</v>
      </c>
      <c r="D28" s="23">
        <v>2000</v>
      </c>
      <c r="E28" s="23" t="s">
        <v>38</v>
      </c>
      <c r="F28" s="25">
        <v>1.47</v>
      </c>
      <c r="G28" s="27">
        <v>0.5</v>
      </c>
      <c r="H28" s="26">
        <f t="shared" si="2"/>
        <v>680.27210884353747</v>
      </c>
      <c r="I28" s="27">
        <f>'[1]auto data'!M8</f>
        <v>0.31</v>
      </c>
      <c r="J28" s="26">
        <v>0</v>
      </c>
      <c r="K28" s="25">
        <f>B120</f>
        <v>1.5067048365225253</v>
      </c>
      <c r="L28" s="26">
        <f t="shared" si="4"/>
        <v>411.49399999999997</v>
      </c>
      <c r="M28" s="28">
        <f t="shared" si="6"/>
        <v>-0.39510382000000011</v>
      </c>
      <c r="N28" s="29" t="s">
        <v>62</v>
      </c>
      <c r="O28" s="27">
        <v>1.1399999999999999</v>
      </c>
    </row>
    <row r="29" spans="1:15" x14ac:dyDescent="0.2">
      <c r="A29" s="23" t="s">
        <v>67</v>
      </c>
      <c r="B29" s="23" t="s">
        <v>68</v>
      </c>
      <c r="C29" s="24">
        <v>44376</v>
      </c>
      <c r="D29" s="23">
        <v>2000</v>
      </c>
      <c r="E29" s="23" t="s">
        <v>38</v>
      </c>
      <c r="F29" s="25">
        <v>1.46</v>
      </c>
      <c r="G29" s="27">
        <v>0.38</v>
      </c>
      <c r="H29" s="26">
        <f t="shared" si="2"/>
        <v>520.54794520547944</v>
      </c>
      <c r="I29" s="27">
        <f>'[1]auto data'!M9</f>
        <v>0.18</v>
      </c>
      <c r="J29" s="26">
        <v>0</v>
      </c>
      <c r="K29" s="25">
        <f>B120</f>
        <v>1.5067048365225253</v>
      </c>
      <c r="L29" s="26">
        <f t="shared" si="4"/>
        <v>238.93199999999999</v>
      </c>
      <c r="M29" s="28">
        <f t="shared" si="6"/>
        <v>-0.54099905263157888</v>
      </c>
      <c r="N29" s="29" t="s">
        <v>62</v>
      </c>
      <c r="O29" s="27">
        <v>0.15</v>
      </c>
    </row>
    <row r="30" spans="1:15" x14ac:dyDescent="0.2">
      <c r="A30" s="23" t="s">
        <v>69</v>
      </c>
      <c r="B30" s="23" t="s">
        <v>70</v>
      </c>
      <c r="C30" s="24">
        <v>44438</v>
      </c>
      <c r="D30" s="23">
        <v>5000</v>
      </c>
      <c r="E30" s="23" t="s">
        <v>38</v>
      </c>
      <c r="F30" s="25">
        <v>1.4879</v>
      </c>
      <c r="G30" s="27">
        <v>6.5000000000000002E-2</v>
      </c>
      <c r="H30" s="26">
        <f t="shared" si="2"/>
        <v>218.4286578399086</v>
      </c>
      <c r="I30" s="27">
        <f>'[1]2021'!H35</f>
        <v>0.03</v>
      </c>
      <c r="J30" s="26">
        <v>0</v>
      </c>
      <c r="K30" s="25">
        <f>B120</f>
        <v>1.5067048365225253</v>
      </c>
      <c r="L30" s="26">
        <f t="shared" si="4"/>
        <v>99.554999999999993</v>
      </c>
      <c r="M30" s="28">
        <f t="shared" si="6"/>
        <v>-0.54422189384615383</v>
      </c>
      <c r="N30" s="29" t="s">
        <v>62</v>
      </c>
      <c r="O30" s="27">
        <v>0.02</v>
      </c>
    </row>
    <row r="31" spans="1:15" x14ac:dyDescent="0.2">
      <c r="A31" s="23" t="s">
        <v>71</v>
      </c>
      <c r="B31" s="23" t="s">
        <v>72</v>
      </c>
      <c r="C31" s="24">
        <v>44517</v>
      </c>
      <c r="D31" s="23">
        <v>4000</v>
      </c>
      <c r="E31" s="23" t="s">
        <v>38</v>
      </c>
      <c r="F31" s="25">
        <v>1.3868</v>
      </c>
      <c r="G31" s="27">
        <v>0.184</v>
      </c>
      <c r="H31" s="26">
        <f t="shared" si="2"/>
        <v>530.71820017306027</v>
      </c>
      <c r="I31" s="27">
        <f>'[1]2021'!H37</f>
        <v>0.08</v>
      </c>
      <c r="J31" s="26">
        <v>0</v>
      </c>
      <c r="K31" s="25">
        <f>B120</f>
        <v>1.5067048365225253</v>
      </c>
      <c r="L31" s="26">
        <f t="shared" si="4"/>
        <v>212.38399999999999</v>
      </c>
      <c r="M31" s="28">
        <f>(L31-H31)/H31</f>
        <v>-0.59981775652173908</v>
      </c>
      <c r="N31" s="29" t="s">
        <v>62</v>
      </c>
      <c r="O31" s="27">
        <v>0.05</v>
      </c>
    </row>
    <row r="32" spans="1:15" x14ac:dyDescent="0.2">
      <c r="A32" s="23" t="s">
        <v>73</v>
      </c>
      <c r="B32" s="23" t="s">
        <v>74</v>
      </c>
      <c r="C32" s="24">
        <v>44621</v>
      </c>
      <c r="D32" s="23">
        <v>800</v>
      </c>
      <c r="E32" s="23" t="s">
        <v>38</v>
      </c>
      <c r="F32" s="25">
        <v>1.4169</v>
      </c>
      <c r="G32" s="27">
        <v>0.9</v>
      </c>
      <c r="H32" s="26">
        <f t="shared" si="2"/>
        <v>508.15159856023712</v>
      </c>
      <c r="I32" s="27">
        <f>'[1]2021'!H38</f>
        <v>0.35</v>
      </c>
      <c r="J32" s="26">
        <v>0</v>
      </c>
      <c r="K32" s="25">
        <f>B120</f>
        <v>1.5067048365225253</v>
      </c>
      <c r="L32" s="26">
        <f t="shared" si="4"/>
        <v>185.83599999999998</v>
      </c>
      <c r="M32" s="28">
        <f t="shared" ref="M32:M40" si="7">(L32-H32)/H32</f>
        <v>-0.63429023833333342</v>
      </c>
      <c r="N32" s="29" t="s">
        <v>62</v>
      </c>
      <c r="O32" s="27">
        <v>0.25</v>
      </c>
    </row>
    <row r="33" spans="1:15" x14ac:dyDescent="0.2">
      <c r="A33" s="23" t="s">
        <v>75</v>
      </c>
      <c r="B33" s="23" t="s">
        <v>76</v>
      </c>
      <c r="C33" s="24">
        <v>44628</v>
      </c>
      <c r="D33" s="23">
        <v>500</v>
      </c>
      <c r="E33" s="23" t="s">
        <v>38</v>
      </c>
      <c r="F33" s="25">
        <v>1.4157</v>
      </c>
      <c r="G33" s="27">
        <v>1.04</v>
      </c>
      <c r="H33" s="26">
        <f t="shared" si="2"/>
        <v>367.30945821854914</v>
      </c>
      <c r="I33" s="27">
        <f>'[1]2021'!H39</f>
        <v>0.89</v>
      </c>
      <c r="J33" s="26">
        <v>0</v>
      </c>
      <c r="K33" s="25">
        <f>B120</f>
        <v>1.5067048365225253</v>
      </c>
      <c r="L33" s="26">
        <f t="shared" si="4"/>
        <v>295.34649999999999</v>
      </c>
      <c r="M33" s="28">
        <f t="shared" si="7"/>
        <v>-0.19591915375000005</v>
      </c>
      <c r="N33" s="29" t="s">
        <v>62</v>
      </c>
      <c r="O33" s="27">
        <v>0.7</v>
      </c>
    </row>
    <row r="34" spans="1:15" x14ac:dyDescent="0.2">
      <c r="A34" s="23" t="s">
        <v>77</v>
      </c>
      <c r="B34" s="23" t="s">
        <v>78</v>
      </c>
      <c r="C34" s="24">
        <v>44628</v>
      </c>
      <c r="D34" s="23">
        <v>1000</v>
      </c>
      <c r="E34" s="23" t="s">
        <v>23</v>
      </c>
      <c r="F34" s="25">
        <v>1.0708</v>
      </c>
      <c r="G34" s="27">
        <v>0.34399999999999997</v>
      </c>
      <c r="H34" s="26">
        <f t="shared" si="2"/>
        <v>321.25513634665674</v>
      </c>
      <c r="I34" s="27">
        <f>'[1]2021'!H40</f>
        <v>0.38990000000000002</v>
      </c>
      <c r="J34" s="26">
        <v>0</v>
      </c>
      <c r="K34" s="25">
        <f>B119</f>
        <v>1.1059500110595002</v>
      </c>
      <c r="L34" s="26">
        <f t="shared" si="4"/>
        <v>352.54757999999998</v>
      </c>
      <c r="M34" s="28">
        <f t="shared" si="7"/>
        <v>9.7406827511627728E-2</v>
      </c>
      <c r="N34" s="29" t="s">
        <v>62</v>
      </c>
      <c r="O34" s="27">
        <v>0.3</v>
      </c>
    </row>
    <row r="35" spans="1:15" x14ac:dyDescent="0.2">
      <c r="A35" s="23" t="s">
        <v>79</v>
      </c>
      <c r="B35" s="23" t="s">
        <v>80</v>
      </c>
      <c r="C35" s="24">
        <v>44635</v>
      </c>
      <c r="D35" s="23">
        <v>600</v>
      </c>
      <c r="E35" s="23" t="s">
        <v>38</v>
      </c>
      <c r="F35" s="25">
        <v>1.4024000000000001</v>
      </c>
      <c r="G35" s="27">
        <v>1.51</v>
      </c>
      <c r="H35" s="26">
        <f t="shared" si="2"/>
        <v>646.03536794067304</v>
      </c>
      <c r="I35" s="27">
        <f>'[1]2021'!H41</f>
        <v>0.7</v>
      </c>
      <c r="J35" s="26">
        <v>0</v>
      </c>
      <c r="K35" s="25">
        <f>B120</f>
        <v>1.5067048365225253</v>
      </c>
      <c r="L35" s="26">
        <f t="shared" si="4"/>
        <v>278.75399999999996</v>
      </c>
      <c r="M35" s="28">
        <f t="shared" si="7"/>
        <v>-0.56851588344370863</v>
      </c>
      <c r="N35" s="29" t="s">
        <v>62</v>
      </c>
      <c r="O35" s="27">
        <v>0.5</v>
      </c>
    </row>
    <row r="36" spans="1:15" x14ac:dyDescent="0.2">
      <c r="A36" s="23" t="s">
        <v>81</v>
      </c>
      <c r="B36" s="23" t="s">
        <v>82</v>
      </c>
      <c r="C36" s="24">
        <v>44651</v>
      </c>
      <c r="D36" s="23">
        <v>4000</v>
      </c>
      <c r="E36" s="23" t="s">
        <v>38</v>
      </c>
      <c r="F36" s="25">
        <v>1.3812</v>
      </c>
      <c r="G36" s="27">
        <v>0.25700000000000001</v>
      </c>
      <c r="H36" s="26">
        <f t="shared" si="2"/>
        <v>744.28033593976249</v>
      </c>
      <c r="I36" s="27">
        <f>'[1]2021'!H42</f>
        <v>0.14499999999999999</v>
      </c>
      <c r="J36" s="26">
        <v>0</v>
      </c>
      <c r="K36" s="25">
        <f>B120</f>
        <v>1.5067048365225253</v>
      </c>
      <c r="L36" s="26">
        <f t="shared" si="4"/>
        <v>384.94599999999997</v>
      </c>
      <c r="M36" s="28">
        <f t="shared" si="7"/>
        <v>-0.4827943431906615</v>
      </c>
      <c r="N36" s="29" t="s">
        <v>62</v>
      </c>
      <c r="O36" s="27">
        <v>0.1</v>
      </c>
    </row>
    <row r="37" spans="1:15" x14ac:dyDescent="0.2">
      <c r="A37" s="23" t="s">
        <v>83</v>
      </c>
      <c r="B37" s="23" t="s">
        <v>84</v>
      </c>
      <c r="C37" s="24">
        <v>44657</v>
      </c>
      <c r="D37" s="23">
        <v>500</v>
      </c>
      <c r="E37" s="23" t="s">
        <v>38</v>
      </c>
      <c r="F37" s="25">
        <v>1.3677999999999999</v>
      </c>
      <c r="G37" s="27">
        <v>1.595</v>
      </c>
      <c r="H37" s="26">
        <f t="shared" si="2"/>
        <v>583.05307793537065</v>
      </c>
      <c r="I37" s="27">
        <f>'[1]2021'!H43</f>
        <v>1.37</v>
      </c>
      <c r="J37" s="26">
        <v>0</v>
      </c>
      <c r="K37" s="25">
        <f>B120</f>
        <v>1.5067048365225253</v>
      </c>
      <c r="L37" s="26">
        <f t="shared" si="4"/>
        <v>454.6345</v>
      </c>
      <c r="M37" s="28">
        <f t="shared" si="7"/>
        <v>-0.22025195097178682</v>
      </c>
      <c r="N37" s="29" t="s">
        <v>62</v>
      </c>
      <c r="O37" s="27">
        <v>1.1000000000000001</v>
      </c>
    </row>
    <row r="38" spans="1:15" x14ac:dyDescent="0.2">
      <c r="A38" s="23" t="s">
        <v>85</v>
      </c>
      <c r="B38" s="23" t="s">
        <v>86</v>
      </c>
      <c r="C38" s="24">
        <v>44676</v>
      </c>
      <c r="D38" s="23">
        <v>6000</v>
      </c>
      <c r="E38" s="23" t="s">
        <v>38</v>
      </c>
      <c r="F38" s="25">
        <v>1.3876999999999999</v>
      </c>
      <c r="G38" s="27">
        <v>6.6000000000000003E-2</v>
      </c>
      <c r="H38" s="26">
        <f t="shared" si="2"/>
        <v>285.36427181667511</v>
      </c>
      <c r="I38" s="27">
        <f>'[1]2021'!H44</f>
        <v>0.04</v>
      </c>
      <c r="J38" s="26">
        <v>0</v>
      </c>
      <c r="K38" s="25">
        <f>B120</f>
        <v>1.5067048365225253</v>
      </c>
      <c r="L38" s="26">
        <f t="shared" si="4"/>
        <v>159.28799999999998</v>
      </c>
      <c r="M38" s="28">
        <f t="shared" si="7"/>
        <v>-0.44180818787878801</v>
      </c>
      <c r="N38" s="29" t="s">
        <v>62</v>
      </c>
      <c r="O38" s="27">
        <v>0.03</v>
      </c>
    </row>
    <row r="39" spans="1:15" x14ac:dyDescent="0.2">
      <c r="A39" s="23" t="s">
        <v>87</v>
      </c>
      <c r="B39" s="23" t="s">
        <v>88</v>
      </c>
      <c r="C39" s="24">
        <v>44712</v>
      </c>
      <c r="D39" s="23">
        <v>500</v>
      </c>
      <c r="E39" s="23" t="s">
        <v>38</v>
      </c>
      <c r="F39" s="25">
        <v>1.3902000000000001</v>
      </c>
      <c r="G39" s="27">
        <v>0.54500000000000004</v>
      </c>
      <c r="H39" s="26">
        <f t="shared" si="2"/>
        <v>196.01496187598906</v>
      </c>
      <c r="I39" s="27">
        <f>'[1]2021'!H45</f>
        <v>0.57999999999999996</v>
      </c>
      <c r="J39" s="26">
        <v>0</v>
      </c>
      <c r="K39" s="25">
        <f>B120</f>
        <v>1.5067048365225253</v>
      </c>
      <c r="L39" s="26">
        <f t="shared" si="4"/>
        <v>192.47299999999998</v>
      </c>
      <c r="M39" s="28">
        <f t="shared" si="7"/>
        <v>-1.8069854678899121E-2</v>
      </c>
      <c r="N39" s="29" t="s">
        <v>62</v>
      </c>
      <c r="O39" s="27">
        <v>0.45</v>
      </c>
    </row>
    <row r="40" spans="1:15" x14ac:dyDescent="0.2">
      <c r="A40" s="23" t="s">
        <v>89</v>
      </c>
      <c r="B40" s="23" t="s">
        <v>90</v>
      </c>
      <c r="C40" s="24">
        <v>43906</v>
      </c>
      <c r="D40" s="23">
        <v>450</v>
      </c>
      <c r="E40" s="23" t="s">
        <v>23</v>
      </c>
      <c r="F40" s="25">
        <v>1.1200000000000001</v>
      </c>
      <c r="G40" s="27">
        <v>2.5</v>
      </c>
      <c r="H40" s="26">
        <f t="shared" si="2"/>
        <v>1004.4642857142857</v>
      </c>
      <c r="I40" s="27">
        <f>'[1]auto data'!G3</f>
        <v>3.72</v>
      </c>
      <c r="J40" s="26">
        <v>508.38</v>
      </c>
      <c r="K40" s="25">
        <f>B119</f>
        <v>1.1059500110595002</v>
      </c>
      <c r="L40" s="26">
        <f t="shared" si="4"/>
        <v>2022.0108</v>
      </c>
      <c r="M40" s="28">
        <f t="shared" si="7"/>
        <v>1.0130240853333334</v>
      </c>
      <c r="N40" s="29" t="s">
        <v>24</v>
      </c>
      <c r="O40" s="27">
        <v>3</v>
      </c>
    </row>
    <row r="41" spans="1:15" x14ac:dyDescent="0.2">
      <c r="A41" s="31" t="s">
        <v>91</v>
      </c>
      <c r="B41" s="23" t="s">
        <v>92</v>
      </c>
      <c r="C41" s="24">
        <v>43102</v>
      </c>
      <c r="D41" s="23">
        <v>8</v>
      </c>
      <c r="E41" s="23" t="s">
        <v>23</v>
      </c>
      <c r="F41" s="25">
        <v>1.24</v>
      </c>
      <c r="G41" s="27">
        <v>150</v>
      </c>
      <c r="H41" s="26">
        <v>0</v>
      </c>
      <c r="I41" s="27">
        <f>'[1]auto data'!V3</f>
        <v>151.5</v>
      </c>
      <c r="J41" s="26">
        <v>39.5</v>
      </c>
      <c r="K41" s="25">
        <f>B119</f>
        <v>1.1059500110595002</v>
      </c>
      <c r="L41" s="26">
        <f t="shared" si="4"/>
        <v>1135.3904</v>
      </c>
      <c r="M41" s="28">
        <f>(L41+J41)/((D41*G41)/F41)</f>
        <v>1.2140534133333334</v>
      </c>
      <c r="N41" s="29" t="s">
        <v>24</v>
      </c>
      <c r="O41" s="32">
        <v>125</v>
      </c>
    </row>
    <row r="42" spans="1:15" x14ac:dyDescent="0.2">
      <c r="A42" s="23"/>
      <c r="B42" s="23"/>
      <c r="C42" s="23"/>
      <c r="D42" s="23"/>
      <c r="E42" s="23"/>
      <c r="F42" s="25"/>
      <c r="G42" s="23"/>
      <c r="H42" s="26"/>
      <c r="I42" s="27"/>
      <c r="J42" s="26"/>
      <c r="K42" s="25"/>
      <c r="L42" s="26"/>
      <c r="M42" s="33"/>
      <c r="N42" s="34"/>
      <c r="O42" s="23"/>
    </row>
    <row r="43" spans="1:15" x14ac:dyDescent="0.2">
      <c r="A43" s="20" t="s">
        <v>26</v>
      </c>
      <c r="B43" s="20"/>
      <c r="C43" s="20"/>
      <c r="D43" s="20"/>
      <c r="E43" s="20"/>
      <c r="F43" s="20"/>
      <c r="G43" s="20"/>
      <c r="H43" s="35">
        <f>SUM(H10:H42)</f>
        <v>19561.037552515398</v>
      </c>
      <c r="I43" s="20" t="s">
        <v>27</v>
      </c>
      <c r="J43" s="20"/>
      <c r="K43" s="20"/>
      <c r="L43" s="35">
        <f>SUM(L10:L42)</f>
        <v>18515.081767000003</v>
      </c>
      <c r="M43" s="36">
        <f>(L43-H43)/H43</f>
        <v>-5.3471385794711723E-2</v>
      </c>
      <c r="N43" s="37"/>
      <c r="O43" s="22"/>
    </row>
    <row r="44" spans="1:15" x14ac:dyDescent="0.2">
      <c r="A44" s="38" t="s">
        <v>93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x14ac:dyDescent="0.2">
      <c r="A45" s="39" t="s">
        <v>2</v>
      </c>
      <c r="B45" s="39"/>
      <c r="C45" s="39" t="s">
        <v>3</v>
      </c>
      <c r="D45" s="39"/>
      <c r="E45" s="39"/>
      <c r="F45" s="39"/>
      <c r="G45" s="39"/>
      <c r="H45" s="39"/>
      <c r="I45" s="39" t="s">
        <v>4</v>
      </c>
      <c r="J45" s="39"/>
      <c r="K45" s="39"/>
      <c r="L45" s="39"/>
      <c r="M45" s="39"/>
      <c r="N45" s="40" t="s">
        <v>5</v>
      </c>
      <c r="O45" s="41" t="s">
        <v>6</v>
      </c>
    </row>
    <row r="46" spans="1:15" x14ac:dyDescent="0.2">
      <c r="A46" s="41" t="s">
        <v>7</v>
      </c>
      <c r="B46" s="41" t="s">
        <v>8</v>
      </c>
      <c r="C46" s="41" t="s">
        <v>9</v>
      </c>
      <c r="D46" s="41" t="s">
        <v>10</v>
      </c>
      <c r="E46" s="41" t="s">
        <v>11</v>
      </c>
      <c r="F46" s="41" t="s">
        <v>12</v>
      </c>
      <c r="G46" s="41" t="s">
        <v>13</v>
      </c>
      <c r="H46" s="41" t="s">
        <v>14</v>
      </c>
      <c r="I46" s="41" t="s">
        <v>15</v>
      </c>
      <c r="J46" s="41" t="s">
        <v>16</v>
      </c>
      <c r="K46" s="41" t="s">
        <v>12</v>
      </c>
      <c r="L46" s="41" t="s">
        <v>17</v>
      </c>
      <c r="M46" s="41" t="s">
        <v>18</v>
      </c>
      <c r="N46" s="40" t="s">
        <v>19</v>
      </c>
      <c r="O46" s="41" t="s">
        <v>20</v>
      </c>
    </row>
    <row r="47" spans="1:15" x14ac:dyDescent="0.2">
      <c r="A47" s="42" t="s">
        <v>94</v>
      </c>
      <c r="B47" s="43" t="s">
        <v>95</v>
      </c>
      <c r="C47" s="44">
        <v>43102</v>
      </c>
      <c r="D47" s="43">
        <v>275</v>
      </c>
      <c r="E47" s="43" t="s">
        <v>38</v>
      </c>
      <c r="F47" s="45">
        <v>1.51</v>
      </c>
      <c r="G47" s="43">
        <v>2.1800000000000002</v>
      </c>
      <c r="H47" s="46">
        <v>0</v>
      </c>
      <c r="I47" s="47">
        <f>'[1]auto data'!V25</f>
        <v>4.9800000000000004</v>
      </c>
      <c r="J47" s="46">
        <v>0</v>
      </c>
      <c r="K47" s="45">
        <f>B120</f>
        <v>1.5067048365225253</v>
      </c>
      <c r="L47" s="46">
        <f t="shared" ref="L47:L71" si="8">((I47)/K47)*D47+J47</f>
        <v>908.93715000000009</v>
      </c>
      <c r="M47" s="48">
        <f>(I47-G47)/G47+1</f>
        <v>2.2844036697247709</v>
      </c>
      <c r="N47" s="49" t="s">
        <v>62</v>
      </c>
      <c r="O47" s="43" t="s">
        <v>25</v>
      </c>
    </row>
    <row r="48" spans="1:15" x14ac:dyDescent="0.2">
      <c r="A48" s="42" t="s">
        <v>96</v>
      </c>
      <c r="B48" s="43" t="s">
        <v>97</v>
      </c>
      <c r="C48" s="44">
        <v>43374</v>
      </c>
      <c r="D48" s="43">
        <v>870</v>
      </c>
      <c r="E48" s="43" t="s">
        <v>23</v>
      </c>
      <c r="F48" s="45">
        <v>1.1466000000000001</v>
      </c>
      <c r="G48" s="47">
        <v>0.746</v>
      </c>
      <c r="H48" s="46">
        <v>0</v>
      </c>
      <c r="I48" s="47">
        <f>'[1]auto data'!V7</f>
        <v>0.87639999999999996</v>
      </c>
      <c r="J48" s="46">
        <v>0</v>
      </c>
      <c r="K48" s="45">
        <f>B119</f>
        <v>1.1059500110595002</v>
      </c>
      <c r="L48" s="46">
        <f t="shared" si="8"/>
        <v>689.42356559999996</v>
      </c>
      <c r="M48" s="48">
        <f t="shared" ref="M48:M49" si="9">(I48-G48)/G48+1</f>
        <v>1.174798927613941</v>
      </c>
      <c r="N48" s="49" t="s">
        <v>62</v>
      </c>
      <c r="O48" s="43" t="s">
        <v>25</v>
      </c>
    </row>
    <row r="49" spans="1:15" x14ac:dyDescent="0.2">
      <c r="A49" s="42" t="s">
        <v>98</v>
      </c>
      <c r="B49" s="43" t="s">
        <v>99</v>
      </c>
      <c r="C49" s="44">
        <v>44550</v>
      </c>
      <c r="D49" s="43">
        <v>223</v>
      </c>
      <c r="E49" s="43" t="s">
        <v>38</v>
      </c>
      <c r="F49" s="45">
        <v>1.4821</v>
      </c>
      <c r="G49" s="43">
        <v>1.62</v>
      </c>
      <c r="H49" s="46">
        <v>0</v>
      </c>
      <c r="I49" s="47">
        <f>'[1]auto data'!P13</f>
        <v>2.5299999999999998</v>
      </c>
      <c r="J49" s="46">
        <v>0</v>
      </c>
      <c r="K49" s="45">
        <f>B120</f>
        <v>1.5067048365225253</v>
      </c>
      <c r="L49" s="46">
        <f t="shared" si="8"/>
        <v>374.45290299999999</v>
      </c>
      <c r="M49" s="48">
        <f t="shared" si="9"/>
        <v>1.5617283950617282</v>
      </c>
      <c r="N49" s="49" t="s">
        <v>62</v>
      </c>
      <c r="O49" s="43" t="s">
        <v>25</v>
      </c>
    </row>
    <row r="50" spans="1:15" x14ac:dyDescent="0.2">
      <c r="A50" s="43" t="s">
        <v>100</v>
      </c>
      <c r="B50" s="43" t="s">
        <v>99</v>
      </c>
      <c r="C50" s="44">
        <v>44672</v>
      </c>
      <c r="D50" s="43">
        <v>200</v>
      </c>
      <c r="E50" s="43" t="s">
        <v>38</v>
      </c>
      <c r="F50" s="45">
        <v>1.4015</v>
      </c>
      <c r="G50" s="43">
        <v>4.03</v>
      </c>
      <c r="H50" s="46">
        <f t="shared" ref="H50:H53" si="10">(G50*D50)/F50</f>
        <v>575.09810916874778</v>
      </c>
      <c r="I50" s="47">
        <f>'[1]auto data'!P13</f>
        <v>2.5299999999999998</v>
      </c>
      <c r="J50" s="46">
        <v>0</v>
      </c>
      <c r="K50" s="45">
        <f>B120</f>
        <v>1.5067048365225253</v>
      </c>
      <c r="L50" s="46">
        <f t="shared" si="8"/>
        <v>335.8322</v>
      </c>
      <c r="M50" s="48">
        <f>(L50-H50)/H50</f>
        <v>-0.41604363734491318</v>
      </c>
      <c r="N50" s="49" t="s">
        <v>34</v>
      </c>
      <c r="O50" s="47">
        <v>2</v>
      </c>
    </row>
    <row r="51" spans="1:15" x14ac:dyDescent="0.2">
      <c r="A51" s="42" t="s">
        <v>101</v>
      </c>
      <c r="B51" s="43" t="s">
        <v>102</v>
      </c>
      <c r="C51" s="44">
        <v>44229</v>
      </c>
      <c r="D51" s="43">
        <v>75</v>
      </c>
      <c r="E51" s="43" t="s">
        <v>38</v>
      </c>
      <c r="F51" s="45">
        <v>1.55</v>
      </c>
      <c r="G51" s="47">
        <v>2</v>
      </c>
      <c r="H51" s="46">
        <v>0</v>
      </c>
      <c r="I51" s="47">
        <f>'[1]auto data'!V12</f>
        <v>2.39</v>
      </c>
      <c r="J51" s="46">
        <v>0</v>
      </c>
      <c r="K51" s="45">
        <f>B120</f>
        <v>1.5067048365225253</v>
      </c>
      <c r="L51" s="46">
        <f t="shared" si="8"/>
        <v>118.968225</v>
      </c>
      <c r="M51" s="48">
        <f>(I51-G51)/G51+1</f>
        <v>1.1950000000000001</v>
      </c>
      <c r="N51" s="49" t="s">
        <v>62</v>
      </c>
      <c r="O51" s="43" t="s">
        <v>25</v>
      </c>
    </row>
    <row r="52" spans="1:15" x14ac:dyDescent="0.2">
      <c r="A52" s="42" t="s">
        <v>103</v>
      </c>
      <c r="B52" s="43" t="s">
        <v>104</v>
      </c>
      <c r="C52" s="44">
        <v>44229</v>
      </c>
      <c r="D52" s="43">
        <v>185</v>
      </c>
      <c r="E52" s="43" t="s">
        <v>23</v>
      </c>
      <c r="F52" s="45">
        <v>1.129</v>
      </c>
      <c r="G52" s="43">
        <v>2.68</v>
      </c>
      <c r="H52" s="46">
        <v>0</v>
      </c>
      <c r="I52" s="47">
        <f>'[1]auto data'!V9</f>
        <v>2.52</v>
      </c>
      <c r="J52" s="46">
        <v>0</v>
      </c>
      <c r="K52" s="45">
        <f>B119</f>
        <v>1.1059500110595002</v>
      </c>
      <c r="L52" s="46">
        <f t="shared" si="8"/>
        <v>421.53803999999997</v>
      </c>
      <c r="M52" s="48">
        <f>(I52-G52)/G52+1</f>
        <v>0.94029850746268651</v>
      </c>
      <c r="N52" s="49" t="s">
        <v>62</v>
      </c>
      <c r="O52" s="43" t="s">
        <v>25</v>
      </c>
    </row>
    <row r="53" spans="1:15" x14ac:dyDescent="0.2">
      <c r="A53" s="43" t="s">
        <v>105</v>
      </c>
      <c r="B53" s="43" t="s">
        <v>104</v>
      </c>
      <c r="C53" s="44">
        <v>45008</v>
      </c>
      <c r="D53" s="43">
        <v>100</v>
      </c>
      <c r="E53" s="43" t="s">
        <v>23</v>
      </c>
      <c r="F53" s="45">
        <v>1.0867</v>
      </c>
      <c r="G53" s="43">
        <v>2.77</v>
      </c>
      <c r="H53" s="46">
        <f t="shared" si="10"/>
        <v>254.9001564369191</v>
      </c>
      <c r="I53" s="47">
        <f>'[1]auto data'!V9</f>
        <v>2.52</v>
      </c>
      <c r="J53" s="46">
        <v>0</v>
      </c>
      <c r="K53" s="45">
        <f>B119</f>
        <v>1.1059500110595002</v>
      </c>
      <c r="L53" s="46">
        <f t="shared" si="8"/>
        <v>227.85839999999999</v>
      </c>
      <c r="M53" s="48">
        <f>(L53-H53)/H53</f>
        <v>-0.10608764158844766</v>
      </c>
      <c r="N53" s="49" t="s">
        <v>62</v>
      </c>
      <c r="O53" s="47">
        <v>2</v>
      </c>
    </row>
    <row r="54" spans="1:15" x14ac:dyDescent="0.2">
      <c r="A54" s="42" t="s">
        <v>106</v>
      </c>
      <c r="B54" s="43" t="s">
        <v>107</v>
      </c>
      <c r="C54" s="44">
        <v>44582</v>
      </c>
      <c r="D54" s="43">
        <v>300</v>
      </c>
      <c r="E54" s="43" t="s">
        <v>23</v>
      </c>
      <c r="F54" s="45">
        <v>1.1267</v>
      </c>
      <c r="G54" s="47">
        <v>1.1000000000000001</v>
      </c>
      <c r="H54" s="46">
        <v>0</v>
      </c>
      <c r="I54" s="47">
        <f>'[1]auto data'!V18</f>
        <v>1.01</v>
      </c>
      <c r="J54" s="46">
        <v>0</v>
      </c>
      <c r="K54" s="45">
        <f>B119</f>
        <v>1.1059500110595002</v>
      </c>
      <c r="L54" s="46">
        <f t="shared" si="8"/>
        <v>273.97259999999994</v>
      </c>
      <c r="M54" s="48">
        <f>(I54-G54)/G54+1</f>
        <v>0.9181818181818181</v>
      </c>
      <c r="N54" s="49" t="s">
        <v>62</v>
      </c>
      <c r="O54" s="43" t="s">
        <v>25</v>
      </c>
    </row>
    <row r="55" spans="1:15" x14ac:dyDescent="0.2">
      <c r="A55" s="42" t="s">
        <v>108</v>
      </c>
      <c r="B55" s="43" t="s">
        <v>109</v>
      </c>
      <c r="C55" s="44">
        <v>44270</v>
      </c>
      <c r="D55" s="43">
        <v>85</v>
      </c>
      <c r="E55" s="43" t="s">
        <v>38</v>
      </c>
      <c r="F55" s="45">
        <v>1.476</v>
      </c>
      <c r="G55" s="47">
        <v>2.2759999999999998</v>
      </c>
      <c r="H55" s="46">
        <v>0</v>
      </c>
      <c r="I55" s="47">
        <f>'[1]auto data'!V17</f>
        <v>2.69</v>
      </c>
      <c r="J55" s="46">
        <v>0</v>
      </c>
      <c r="K55" s="45">
        <f>B120</f>
        <v>1.5067048365225253</v>
      </c>
      <c r="L55" s="46">
        <f t="shared" si="8"/>
        <v>151.75500500000001</v>
      </c>
      <c r="M55" s="48">
        <f>(I55-G55)/G55+1</f>
        <v>1.1818980667838312</v>
      </c>
      <c r="N55" s="49" t="s">
        <v>62</v>
      </c>
      <c r="O55" s="43" t="s">
        <v>25</v>
      </c>
    </row>
    <row r="56" spans="1:15" x14ac:dyDescent="0.2">
      <c r="A56" s="43" t="s">
        <v>110</v>
      </c>
      <c r="B56" s="43" t="s">
        <v>109</v>
      </c>
      <c r="C56" s="44">
        <v>44972</v>
      </c>
      <c r="D56" s="43">
        <v>200</v>
      </c>
      <c r="E56" s="43" t="s">
        <v>38</v>
      </c>
      <c r="F56" s="45">
        <v>1.4331</v>
      </c>
      <c r="G56" s="47">
        <v>3.07</v>
      </c>
      <c r="H56" s="46">
        <f t="shared" ref="H56:H71" si="11">(G56*D56)/F56</f>
        <v>428.44183936919961</v>
      </c>
      <c r="I56" s="47">
        <f>'[1]auto data'!V17</f>
        <v>2.69</v>
      </c>
      <c r="J56" s="46">
        <v>0</v>
      </c>
      <c r="K56" s="45">
        <f>B120</f>
        <v>1.5067048365225253</v>
      </c>
      <c r="L56" s="46">
        <f t="shared" si="8"/>
        <v>357.07060000000001</v>
      </c>
      <c r="M56" s="48">
        <f>(L56-H56)/H56</f>
        <v>-0.16658326244299668</v>
      </c>
      <c r="N56" s="49" t="s">
        <v>62</v>
      </c>
      <c r="O56" s="47">
        <v>2</v>
      </c>
    </row>
    <row r="57" spans="1:15" x14ac:dyDescent="0.2">
      <c r="A57" s="42" t="s">
        <v>111</v>
      </c>
      <c r="B57" s="43" t="s">
        <v>112</v>
      </c>
      <c r="C57" s="44">
        <v>44250</v>
      </c>
      <c r="D57" s="43">
        <v>105</v>
      </c>
      <c r="E57" s="43" t="s">
        <v>23</v>
      </c>
      <c r="F57" s="45">
        <v>1.1425000000000001</v>
      </c>
      <c r="G57" s="43">
        <v>5.6079999999999997</v>
      </c>
      <c r="H57" s="46">
        <v>0</v>
      </c>
      <c r="I57" s="47">
        <f>'[1]auto data'!P12</f>
        <v>5.23</v>
      </c>
      <c r="J57" s="46">
        <v>0</v>
      </c>
      <c r="K57" s="45">
        <f>B119</f>
        <v>1.1059500110595002</v>
      </c>
      <c r="L57" s="46">
        <f t="shared" si="8"/>
        <v>496.54142999999999</v>
      </c>
      <c r="M57" s="48">
        <f>(I57-G57)/G57+1</f>
        <v>0.93259629101283892</v>
      </c>
      <c r="N57" s="49" t="s">
        <v>34</v>
      </c>
      <c r="O57" s="47" t="s">
        <v>25</v>
      </c>
    </row>
    <row r="58" spans="1:15" x14ac:dyDescent="0.2">
      <c r="A58" s="43" t="s">
        <v>113</v>
      </c>
      <c r="B58" s="43" t="s">
        <v>112</v>
      </c>
      <c r="C58" s="44">
        <v>44307</v>
      </c>
      <c r="D58" s="43">
        <v>100</v>
      </c>
      <c r="E58" s="43" t="s">
        <v>23</v>
      </c>
      <c r="F58" s="45">
        <v>1.0837000000000001</v>
      </c>
      <c r="G58" s="43">
        <v>8.67</v>
      </c>
      <c r="H58" s="46">
        <f t="shared" si="11"/>
        <v>800.03691058410993</v>
      </c>
      <c r="I58" s="47">
        <f>'[1]auto data'!P12</f>
        <v>5.23</v>
      </c>
      <c r="J58" s="46">
        <v>0</v>
      </c>
      <c r="K58" s="45">
        <f>B119</f>
        <v>1.1059500110595002</v>
      </c>
      <c r="L58" s="46">
        <f t="shared" si="8"/>
        <v>472.89659999999998</v>
      </c>
      <c r="M58" s="48">
        <f>(L58-H58)/H58</f>
        <v>-0.4089065220069204</v>
      </c>
      <c r="N58" s="49" t="s">
        <v>34</v>
      </c>
      <c r="O58" s="47">
        <v>4</v>
      </c>
    </row>
    <row r="59" spans="1:15" x14ac:dyDescent="0.2">
      <c r="A59" s="42" t="s">
        <v>114</v>
      </c>
      <c r="B59" s="43" t="s">
        <v>115</v>
      </c>
      <c r="C59" s="44">
        <v>44281</v>
      </c>
      <c r="D59" s="43">
        <v>200</v>
      </c>
      <c r="E59" s="43" t="s">
        <v>38</v>
      </c>
      <c r="F59" s="45">
        <v>1.55</v>
      </c>
      <c r="G59" s="47">
        <v>1.325</v>
      </c>
      <c r="H59" s="46">
        <v>0</v>
      </c>
      <c r="I59" s="47">
        <f>'[1]auto data'!V14</f>
        <v>1.3049999999999999</v>
      </c>
      <c r="J59" s="46">
        <v>0</v>
      </c>
      <c r="K59" s="45">
        <f>B121</f>
        <v>1.6688918558077437</v>
      </c>
      <c r="L59" s="46">
        <f t="shared" si="8"/>
        <v>156.3912</v>
      </c>
      <c r="M59" s="48">
        <f>(I59-G59)/G59+1</f>
        <v>0.98490566037735849</v>
      </c>
      <c r="N59" s="49" t="s">
        <v>62</v>
      </c>
      <c r="O59" s="47" t="s">
        <v>25</v>
      </c>
    </row>
    <row r="60" spans="1:15" x14ac:dyDescent="0.2">
      <c r="A60" s="43" t="s">
        <v>116</v>
      </c>
      <c r="B60" s="43" t="s">
        <v>115</v>
      </c>
      <c r="C60" s="44">
        <v>44282</v>
      </c>
      <c r="D60" s="43">
        <v>200</v>
      </c>
      <c r="E60" s="43" t="s">
        <v>38</v>
      </c>
      <c r="F60" s="45">
        <v>1.5935999999999999</v>
      </c>
      <c r="G60" s="43">
        <v>1.31</v>
      </c>
      <c r="H60" s="46">
        <f t="shared" si="11"/>
        <v>164.40763052208837</v>
      </c>
      <c r="I60" s="47">
        <f>'[1]auto data'!V14</f>
        <v>1.3049999999999999</v>
      </c>
      <c r="J60" s="46">
        <v>0</v>
      </c>
      <c r="K60" s="45">
        <f>B121</f>
        <v>1.6688918558077437</v>
      </c>
      <c r="L60" s="46">
        <f t="shared" si="8"/>
        <v>156.3912</v>
      </c>
      <c r="M60" s="48">
        <f>(L60-H60)/H60</f>
        <v>-4.8759479694656591E-2</v>
      </c>
      <c r="N60" s="49" t="s">
        <v>62</v>
      </c>
      <c r="O60" s="47">
        <v>1</v>
      </c>
    </row>
    <row r="61" spans="1:15" x14ac:dyDescent="0.2">
      <c r="A61" s="43" t="s">
        <v>117</v>
      </c>
      <c r="B61" s="43" t="s">
        <v>118</v>
      </c>
      <c r="C61" s="44">
        <v>44285</v>
      </c>
      <c r="D61" s="43">
        <v>200</v>
      </c>
      <c r="E61" s="43" t="s">
        <v>38</v>
      </c>
      <c r="F61" s="45">
        <v>1.46</v>
      </c>
      <c r="G61" s="43">
        <v>3.29</v>
      </c>
      <c r="H61" s="46">
        <f t="shared" si="11"/>
        <v>450.68493150684935</v>
      </c>
      <c r="I61" s="47">
        <f>'[1]auto data'!P3</f>
        <v>2.66</v>
      </c>
      <c r="J61" s="46">
        <v>0</v>
      </c>
      <c r="K61" s="45">
        <f>B120</f>
        <v>1.5067048365225253</v>
      </c>
      <c r="L61" s="46">
        <f t="shared" si="8"/>
        <v>353.08839999999998</v>
      </c>
      <c r="M61" s="48">
        <f>(L61-H61)/H61</f>
        <v>-0.21655157446808521</v>
      </c>
      <c r="N61" s="49" t="s">
        <v>62</v>
      </c>
      <c r="O61" s="47">
        <v>2</v>
      </c>
    </row>
    <row r="62" spans="1:15" x14ac:dyDescent="0.2">
      <c r="A62" s="42" t="s">
        <v>119</v>
      </c>
      <c r="B62" s="43" t="s">
        <v>120</v>
      </c>
      <c r="C62" s="44">
        <v>44287</v>
      </c>
      <c r="D62" s="43">
        <v>750</v>
      </c>
      <c r="E62" s="43" t="s">
        <v>121</v>
      </c>
      <c r="F62" s="45">
        <v>1.55</v>
      </c>
      <c r="G62" s="43">
        <v>0.37</v>
      </c>
      <c r="H62" s="46">
        <v>0</v>
      </c>
      <c r="I62" s="47">
        <f>'[1]auto data'!V11</f>
        <v>0.63</v>
      </c>
      <c r="J62" s="46">
        <v>0</v>
      </c>
      <c r="K62" s="45">
        <f>B121</f>
        <v>1.6688918558077437</v>
      </c>
      <c r="L62" s="46">
        <f t="shared" si="8"/>
        <v>283.12200000000001</v>
      </c>
      <c r="M62" s="48">
        <f>(I62-G62)/G62+1</f>
        <v>1.7027027027027026</v>
      </c>
      <c r="N62" s="49" t="s">
        <v>62</v>
      </c>
      <c r="O62" s="47" t="s">
        <v>25</v>
      </c>
    </row>
    <row r="63" spans="1:15" x14ac:dyDescent="0.2">
      <c r="A63" s="42" t="s">
        <v>122</v>
      </c>
      <c r="B63" s="43" t="s">
        <v>123</v>
      </c>
      <c r="C63" s="44">
        <v>44321</v>
      </c>
      <c r="D63" s="43">
        <v>1500</v>
      </c>
      <c r="E63" s="43" t="s">
        <v>38</v>
      </c>
      <c r="F63" s="45">
        <v>1.4799</v>
      </c>
      <c r="G63" s="47">
        <v>0.1</v>
      </c>
      <c r="H63" s="46">
        <v>0</v>
      </c>
      <c r="I63" s="47">
        <f>'[1]auto data'!V15</f>
        <v>5.5E-2</v>
      </c>
      <c r="J63" s="46">
        <v>0</v>
      </c>
      <c r="K63" s="45">
        <f>B120</f>
        <v>1.5067048365225253</v>
      </c>
      <c r="L63" s="46">
        <f t="shared" si="8"/>
        <v>54.755250000000004</v>
      </c>
      <c r="M63" s="48">
        <f t="shared" ref="M63:M64" si="12">(I63-G63)/G63+1</f>
        <v>0.55000000000000004</v>
      </c>
      <c r="N63" s="49" t="s">
        <v>62</v>
      </c>
      <c r="O63" s="47" t="s">
        <v>25</v>
      </c>
    </row>
    <row r="64" spans="1:15" x14ac:dyDescent="0.2">
      <c r="A64" s="42" t="s">
        <v>124</v>
      </c>
      <c r="B64" s="43" t="s">
        <v>125</v>
      </c>
      <c r="C64" s="44">
        <v>44321</v>
      </c>
      <c r="D64" s="43">
        <v>2000</v>
      </c>
      <c r="E64" s="43" t="s">
        <v>121</v>
      </c>
      <c r="F64" s="45">
        <v>1.5603</v>
      </c>
      <c r="G64" s="43">
        <v>0.14000000000000001</v>
      </c>
      <c r="H64" s="46">
        <v>0</v>
      </c>
      <c r="I64" s="47">
        <f>'[1]auto data'!V13</f>
        <v>0.13750000000000001</v>
      </c>
      <c r="J64" s="46">
        <v>0</v>
      </c>
      <c r="K64" s="45">
        <f>B121</f>
        <v>1.6688918558077437</v>
      </c>
      <c r="L64" s="46">
        <f t="shared" si="8"/>
        <v>164.78</v>
      </c>
      <c r="M64" s="48">
        <f t="shared" si="12"/>
        <v>0.9821428571428571</v>
      </c>
      <c r="N64" s="49" t="s">
        <v>62</v>
      </c>
      <c r="O64" s="47" t="s">
        <v>25</v>
      </c>
    </row>
    <row r="65" spans="1:15" x14ac:dyDescent="0.2">
      <c r="A65" s="43" t="s">
        <v>126</v>
      </c>
      <c r="B65" s="43" t="s">
        <v>125</v>
      </c>
      <c r="C65" s="44">
        <v>45001</v>
      </c>
      <c r="D65" s="43">
        <v>2000</v>
      </c>
      <c r="E65" s="43" t="s">
        <v>121</v>
      </c>
      <c r="F65" s="45">
        <v>1.5952</v>
      </c>
      <c r="G65" s="43">
        <v>0.12</v>
      </c>
      <c r="H65" s="46">
        <f t="shared" si="11"/>
        <v>150.45135406218657</v>
      </c>
      <c r="I65" s="47">
        <f>'[1]auto data'!V13</f>
        <v>0.13750000000000001</v>
      </c>
      <c r="J65" s="46">
        <v>0</v>
      </c>
      <c r="K65" s="45">
        <f>B121</f>
        <v>1.6688918558077437</v>
      </c>
      <c r="L65" s="46">
        <f t="shared" si="8"/>
        <v>164.78</v>
      </c>
      <c r="M65" s="48">
        <f>(L65-H65)/H65</f>
        <v>9.5237733333333283E-2</v>
      </c>
      <c r="N65" s="49" t="s">
        <v>62</v>
      </c>
      <c r="O65" s="47">
        <v>0.1</v>
      </c>
    </row>
    <row r="66" spans="1:15" x14ac:dyDescent="0.2">
      <c r="A66" s="42" t="s">
        <v>127</v>
      </c>
      <c r="B66" s="43" t="s">
        <v>128</v>
      </c>
      <c r="C66" s="44">
        <v>44350</v>
      </c>
      <c r="D66" s="43">
        <v>187</v>
      </c>
      <c r="E66" s="43" t="s">
        <v>121</v>
      </c>
      <c r="F66" s="45">
        <v>1.57</v>
      </c>
      <c r="G66" s="47">
        <v>1.4</v>
      </c>
      <c r="H66" s="46">
        <f t="shared" si="11"/>
        <v>166.75159235668789</v>
      </c>
      <c r="I66" s="47">
        <f>'[1]auto data'!V19</f>
        <v>2.4</v>
      </c>
      <c r="J66" s="46">
        <v>0</v>
      </c>
      <c r="K66" s="45">
        <f>B121</f>
        <v>1.6688918558077437</v>
      </c>
      <c r="L66" s="46">
        <f t="shared" si="8"/>
        <v>268.92095999999998</v>
      </c>
      <c r="M66" s="48">
        <f>(L66-H66)/H66</f>
        <v>0.61270399999999992</v>
      </c>
      <c r="N66" s="49" t="s">
        <v>62</v>
      </c>
      <c r="O66" s="47" t="s">
        <v>25</v>
      </c>
    </row>
    <row r="67" spans="1:15" x14ac:dyDescent="0.2">
      <c r="A67" s="43" t="s">
        <v>129</v>
      </c>
      <c r="B67" s="43" t="s">
        <v>130</v>
      </c>
      <c r="C67" s="44">
        <v>44459</v>
      </c>
      <c r="D67" s="43">
        <v>400</v>
      </c>
      <c r="E67" s="43" t="s">
        <v>38</v>
      </c>
      <c r="F67" s="45">
        <v>1.4643999999999999</v>
      </c>
      <c r="G67" s="43">
        <v>0.82</v>
      </c>
      <c r="H67" s="46">
        <f t="shared" si="11"/>
        <v>223.98251843758538</v>
      </c>
      <c r="I67" s="47">
        <f>'[1]auto data'!P4</f>
        <v>0.59</v>
      </c>
      <c r="J67" s="46">
        <v>0</v>
      </c>
      <c r="K67" s="45">
        <f>B120</f>
        <v>1.5067048365225253</v>
      </c>
      <c r="L67" s="46">
        <f t="shared" si="8"/>
        <v>156.63319999999999</v>
      </c>
      <c r="M67" s="48">
        <f>(L67-H67)/H67</f>
        <v>-0.30069006682926841</v>
      </c>
      <c r="N67" s="49" t="s">
        <v>62</v>
      </c>
      <c r="O67" s="47">
        <v>0.5</v>
      </c>
    </row>
    <row r="68" spans="1:15" x14ac:dyDescent="0.2">
      <c r="A68" s="43" t="s">
        <v>131</v>
      </c>
      <c r="B68" s="43" t="s">
        <v>132</v>
      </c>
      <c r="C68" s="44">
        <v>44469</v>
      </c>
      <c r="D68" s="43">
        <v>500</v>
      </c>
      <c r="E68" s="43" t="s">
        <v>121</v>
      </c>
      <c r="F68" s="45">
        <v>1.5638000000000001</v>
      </c>
      <c r="G68" s="43">
        <v>0.83</v>
      </c>
      <c r="H68" s="46">
        <f t="shared" si="11"/>
        <v>265.37920450185442</v>
      </c>
      <c r="I68" s="47">
        <f>'[1]auto data'!P5</f>
        <v>0.47749999999999998</v>
      </c>
      <c r="J68" s="46">
        <v>0</v>
      </c>
      <c r="K68" s="45">
        <f>B121</f>
        <v>1.6688918558077437</v>
      </c>
      <c r="L68" s="46">
        <f t="shared" si="8"/>
        <v>143.059</v>
      </c>
      <c r="M68" s="48">
        <f>(L68-H68)/H68</f>
        <v>-0.46092611036144571</v>
      </c>
      <c r="N68" s="49" t="s">
        <v>62</v>
      </c>
      <c r="O68" s="47">
        <v>0.4</v>
      </c>
    </row>
    <row r="69" spans="1:15" x14ac:dyDescent="0.2">
      <c r="A69" s="43" t="s">
        <v>133</v>
      </c>
      <c r="B69" s="43" t="s">
        <v>134</v>
      </c>
      <c r="C69" s="44">
        <v>44488</v>
      </c>
      <c r="D69" s="43">
        <v>400</v>
      </c>
      <c r="E69" s="43" t="s">
        <v>23</v>
      </c>
      <c r="F69" s="45">
        <v>1.0502</v>
      </c>
      <c r="G69" s="47">
        <v>1.0649999999999999</v>
      </c>
      <c r="H69" s="46">
        <f t="shared" si="11"/>
        <v>405.63702151971052</v>
      </c>
      <c r="I69" s="47">
        <f>'[1]auto data'!P9</f>
        <v>0.78200000000000003</v>
      </c>
      <c r="J69" s="46">
        <v>0</v>
      </c>
      <c r="K69" s="45">
        <f>B119</f>
        <v>1.1059500110595002</v>
      </c>
      <c r="L69" s="46">
        <f t="shared" si="8"/>
        <v>282.83375999999998</v>
      </c>
      <c r="M69" s="48">
        <f>(L69-H69)/H69</f>
        <v>-0.30274174940845072</v>
      </c>
      <c r="N69" s="49" t="s">
        <v>62</v>
      </c>
      <c r="O69" s="47">
        <v>0.6</v>
      </c>
    </row>
    <row r="70" spans="1:15" x14ac:dyDescent="0.2">
      <c r="A70" s="43" t="s">
        <v>135</v>
      </c>
      <c r="B70" s="43" t="s">
        <v>136</v>
      </c>
      <c r="C70" s="44">
        <v>44522</v>
      </c>
      <c r="D70" s="43">
        <v>1600</v>
      </c>
      <c r="E70" s="43" t="s">
        <v>38</v>
      </c>
      <c r="F70" s="45">
        <v>1.385</v>
      </c>
      <c r="G70" s="47">
        <v>0.34499999999999997</v>
      </c>
      <c r="H70" s="46">
        <f t="shared" si="11"/>
        <v>398.55595667870034</v>
      </c>
      <c r="I70" s="47">
        <f>'[1]auto data'!P10</f>
        <v>0.155</v>
      </c>
      <c r="J70" s="46">
        <v>0</v>
      </c>
      <c r="K70" s="45">
        <f>B120</f>
        <v>1.5067048365225253</v>
      </c>
      <c r="L70" s="46">
        <f t="shared" si="8"/>
        <v>164.5976</v>
      </c>
      <c r="M70" s="48">
        <f t="shared" ref="M70:M71" si="13">(L70-H70)/H70</f>
        <v>-0.58701507971014488</v>
      </c>
      <c r="N70" s="49" t="s">
        <v>62</v>
      </c>
      <c r="O70" s="47">
        <v>0.1</v>
      </c>
    </row>
    <row r="71" spans="1:15" x14ac:dyDescent="0.2">
      <c r="A71" s="43" t="s">
        <v>137</v>
      </c>
      <c r="B71" s="43" t="s">
        <v>138</v>
      </c>
      <c r="C71" s="44">
        <v>44522</v>
      </c>
      <c r="D71" s="43">
        <v>800</v>
      </c>
      <c r="E71" s="43" t="s">
        <v>38</v>
      </c>
      <c r="F71" s="45">
        <v>1.393</v>
      </c>
      <c r="G71" s="47">
        <v>0.51249999999999996</v>
      </c>
      <c r="H71" s="46">
        <f t="shared" si="11"/>
        <v>294.32878679109831</v>
      </c>
      <c r="I71" s="47">
        <f>'[1]auto data'!P11</f>
        <v>0.35499999999999998</v>
      </c>
      <c r="J71" s="46">
        <v>0</v>
      </c>
      <c r="K71" s="45">
        <f>B120</f>
        <v>1.5067048365225253</v>
      </c>
      <c r="L71" s="46">
        <f t="shared" si="8"/>
        <v>188.49079999999998</v>
      </c>
      <c r="M71" s="48">
        <f t="shared" si="13"/>
        <v>-0.35959101365853657</v>
      </c>
      <c r="N71" s="49" t="s">
        <v>62</v>
      </c>
      <c r="O71" s="47">
        <v>0.25</v>
      </c>
    </row>
    <row r="72" spans="1:15" x14ac:dyDescent="0.2">
      <c r="A72" s="43"/>
      <c r="B72" s="43"/>
      <c r="C72" s="44"/>
      <c r="D72" s="43"/>
      <c r="E72" s="43"/>
      <c r="F72" s="45"/>
      <c r="G72" s="43"/>
      <c r="H72" s="46"/>
      <c r="I72" s="47"/>
      <c r="J72" s="46"/>
      <c r="K72" s="45"/>
      <c r="L72" s="46"/>
      <c r="M72" s="48"/>
      <c r="N72" s="49"/>
      <c r="O72" s="43"/>
    </row>
    <row r="73" spans="1:15" x14ac:dyDescent="0.2">
      <c r="A73" s="39" t="s">
        <v>26</v>
      </c>
      <c r="B73" s="39"/>
      <c r="C73" s="39"/>
      <c r="D73" s="39"/>
      <c r="E73" s="39"/>
      <c r="F73" s="39"/>
      <c r="G73" s="39"/>
      <c r="H73" s="50">
        <f>SUM(H47:H72)</f>
        <v>4578.6560119357382</v>
      </c>
      <c r="I73" s="39" t="s">
        <v>27</v>
      </c>
      <c r="J73" s="39"/>
      <c r="K73" s="39"/>
      <c r="L73" s="50">
        <f>SUM(L47:L72)</f>
        <v>7367.0900886000009</v>
      </c>
      <c r="M73" s="51">
        <f>(L73-H73)/H73</f>
        <v>0.60900711243546424</v>
      </c>
      <c r="N73" s="52"/>
      <c r="O73" s="41"/>
    </row>
    <row r="74" spans="1:15" x14ac:dyDescent="0.2">
      <c r="A74" s="53" t="s">
        <v>139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5" x14ac:dyDescent="0.2">
      <c r="A75" s="54" t="s">
        <v>2</v>
      </c>
      <c r="B75" s="54"/>
      <c r="C75" s="54" t="s">
        <v>3</v>
      </c>
      <c r="D75" s="54"/>
      <c r="E75" s="54"/>
      <c r="F75" s="54"/>
      <c r="G75" s="54"/>
      <c r="H75" s="54"/>
      <c r="I75" s="54" t="s">
        <v>4</v>
      </c>
      <c r="J75" s="54"/>
      <c r="K75" s="54"/>
      <c r="L75" s="54"/>
      <c r="M75" s="54"/>
      <c r="N75" s="55" t="s">
        <v>5</v>
      </c>
      <c r="O75" s="56" t="s">
        <v>6</v>
      </c>
    </row>
    <row r="76" spans="1:15" x14ac:dyDescent="0.2">
      <c r="A76" s="56" t="s">
        <v>7</v>
      </c>
      <c r="B76" s="56" t="s">
        <v>8</v>
      </c>
      <c r="C76" s="56" t="s">
        <v>9</v>
      </c>
      <c r="D76" s="56" t="s">
        <v>10</v>
      </c>
      <c r="E76" s="56" t="s">
        <v>11</v>
      </c>
      <c r="F76" s="56" t="s">
        <v>12</v>
      </c>
      <c r="G76" s="56" t="s">
        <v>13</v>
      </c>
      <c r="H76" s="56" t="s">
        <v>14</v>
      </c>
      <c r="I76" s="56" t="s">
        <v>15</v>
      </c>
      <c r="J76" s="56" t="s">
        <v>16</v>
      </c>
      <c r="K76" s="56" t="s">
        <v>12</v>
      </c>
      <c r="L76" s="56" t="s">
        <v>17</v>
      </c>
      <c r="M76" s="56" t="s">
        <v>18</v>
      </c>
      <c r="N76" s="55" t="s">
        <v>19</v>
      </c>
      <c r="O76" s="56" t="s">
        <v>20</v>
      </c>
    </row>
    <row r="77" spans="1:15" x14ac:dyDescent="0.2">
      <c r="A77" s="57" t="s">
        <v>140</v>
      </c>
      <c r="B77" s="57" t="s">
        <v>141</v>
      </c>
      <c r="C77" s="58">
        <v>44187</v>
      </c>
      <c r="D77" s="57">
        <v>1000</v>
      </c>
      <c r="E77" s="57" t="s">
        <v>38</v>
      </c>
      <c r="F77" s="59">
        <v>1.407</v>
      </c>
      <c r="G77" s="57">
        <v>2.19</v>
      </c>
      <c r="H77" s="60">
        <f t="shared" ref="H77:H86" si="14">(G77*D77)/F77</f>
        <v>1556.503198294243</v>
      </c>
      <c r="I77" s="61">
        <f>'[1]auto data'!S3</f>
        <v>1.57</v>
      </c>
      <c r="J77" s="60">
        <v>0</v>
      </c>
      <c r="K77" s="59">
        <f>B120</f>
        <v>1.5067048365225253</v>
      </c>
      <c r="L77" s="60">
        <f t="shared" ref="L77:L86" si="15">((I77)/K77)*D77+J77</f>
        <v>1042.009</v>
      </c>
      <c r="M77" s="62">
        <f t="shared" ref="M77:M86" si="16">(L77-H77)/H77</f>
        <v>-0.33054490273972598</v>
      </c>
      <c r="N77" s="63" t="s">
        <v>34</v>
      </c>
      <c r="O77" s="61">
        <v>1.4</v>
      </c>
    </row>
    <row r="78" spans="1:15" x14ac:dyDescent="0.2">
      <c r="A78" s="57" t="s">
        <v>142</v>
      </c>
      <c r="B78" s="57" t="s">
        <v>143</v>
      </c>
      <c r="C78" s="58">
        <v>44246</v>
      </c>
      <c r="D78" s="57">
        <v>1000</v>
      </c>
      <c r="E78" s="57" t="s">
        <v>38</v>
      </c>
      <c r="F78" s="59">
        <v>1.54</v>
      </c>
      <c r="G78" s="57">
        <v>0.34</v>
      </c>
      <c r="H78" s="60">
        <f t="shared" si="14"/>
        <v>220.77922077922076</v>
      </c>
      <c r="I78" s="61">
        <f>'[1]auto data'!S4</f>
        <v>0.34</v>
      </c>
      <c r="J78" s="60">
        <v>0</v>
      </c>
      <c r="K78" s="59">
        <f>B120</f>
        <v>1.5067048365225253</v>
      </c>
      <c r="L78" s="60">
        <f t="shared" si="15"/>
        <v>225.65799999999999</v>
      </c>
      <c r="M78" s="62">
        <f t="shared" si="16"/>
        <v>2.2098000000000007E-2</v>
      </c>
      <c r="N78" s="63" t="s">
        <v>62</v>
      </c>
      <c r="O78" s="61">
        <v>0.3</v>
      </c>
    </row>
    <row r="79" spans="1:15" x14ac:dyDescent="0.2">
      <c r="A79" s="57" t="s">
        <v>144</v>
      </c>
      <c r="B79" s="57" t="s">
        <v>145</v>
      </c>
      <c r="C79" s="58">
        <v>44552</v>
      </c>
      <c r="D79" s="57">
        <v>2000</v>
      </c>
      <c r="E79" s="57" t="s">
        <v>38</v>
      </c>
      <c r="F79" s="59">
        <v>1.4006000000000001</v>
      </c>
      <c r="G79" s="57">
        <v>0.15</v>
      </c>
      <c r="H79" s="60">
        <f t="shared" si="14"/>
        <v>214.19391689276023</v>
      </c>
      <c r="I79" s="61">
        <f>'[1]auto data'!S5</f>
        <v>0.17499999999999999</v>
      </c>
      <c r="J79" s="60">
        <v>0</v>
      </c>
      <c r="K79" s="59">
        <f>B120</f>
        <v>1.5067048365225253</v>
      </c>
      <c r="L79" s="60">
        <f t="shared" si="15"/>
        <v>232.29499999999999</v>
      </c>
      <c r="M79" s="62">
        <f t="shared" si="16"/>
        <v>8.450792333333336E-2</v>
      </c>
      <c r="N79" s="63" t="s">
        <v>62</v>
      </c>
      <c r="O79" s="61">
        <v>0.1</v>
      </c>
    </row>
    <row r="80" spans="1:15" x14ac:dyDescent="0.2">
      <c r="A80" s="57" t="s">
        <v>146</v>
      </c>
      <c r="B80" s="57" t="s">
        <v>147</v>
      </c>
      <c r="C80" s="58">
        <v>44552</v>
      </c>
      <c r="D80" s="57">
        <v>100</v>
      </c>
      <c r="E80" s="57" t="s">
        <v>148</v>
      </c>
      <c r="F80" s="59">
        <v>0.8488</v>
      </c>
      <c r="G80" s="57">
        <v>3.89</v>
      </c>
      <c r="H80" s="60">
        <f t="shared" si="14"/>
        <v>458.29406220546656</v>
      </c>
      <c r="I80" s="61">
        <f>'[1]auto data'!S6/100</f>
        <v>3.43</v>
      </c>
      <c r="J80" s="60">
        <v>6.2</v>
      </c>
      <c r="K80" s="59">
        <f>B122</f>
        <v>0.88628910750686862</v>
      </c>
      <c r="L80" s="60">
        <f t="shared" si="15"/>
        <v>393.20690000000008</v>
      </c>
      <c r="M80" s="62">
        <f t="shared" si="16"/>
        <v>-0.14202052257069395</v>
      </c>
      <c r="N80" s="63" t="s">
        <v>34</v>
      </c>
      <c r="O80" s="61">
        <v>3</v>
      </c>
    </row>
    <row r="81" spans="1:15" x14ac:dyDescent="0.2">
      <c r="A81" s="57" t="s">
        <v>149</v>
      </c>
      <c r="B81" s="57" t="s">
        <v>150</v>
      </c>
      <c r="C81" s="58">
        <v>44559</v>
      </c>
      <c r="D81" s="57">
        <v>400</v>
      </c>
      <c r="E81" s="57" t="s">
        <v>23</v>
      </c>
      <c r="F81" s="59">
        <v>1.1322000000000001</v>
      </c>
      <c r="G81" s="57">
        <v>1.36</v>
      </c>
      <c r="H81" s="60">
        <f t="shared" si="14"/>
        <v>480.48048048048042</v>
      </c>
      <c r="I81" s="61">
        <f>'[1]auto data'!S7</f>
        <v>0.58879999999999999</v>
      </c>
      <c r="J81" s="60">
        <v>0</v>
      </c>
      <c r="K81" s="59">
        <f>B119</f>
        <v>1.1059500110595002</v>
      </c>
      <c r="L81" s="60">
        <f t="shared" si="15"/>
        <v>212.95718399999996</v>
      </c>
      <c r="M81" s="62">
        <f t="shared" si="16"/>
        <v>-0.55678286079999995</v>
      </c>
      <c r="N81" s="63" t="s">
        <v>62</v>
      </c>
      <c r="O81" s="61">
        <v>4</v>
      </c>
    </row>
    <row r="82" spans="1:15" x14ac:dyDescent="0.2">
      <c r="A82" s="57" t="s">
        <v>151</v>
      </c>
      <c r="B82" s="57" t="s">
        <v>152</v>
      </c>
      <c r="C82" s="58">
        <v>44357</v>
      </c>
      <c r="D82" s="57">
        <v>50</v>
      </c>
      <c r="E82" s="57" t="s">
        <v>38</v>
      </c>
      <c r="F82" s="59">
        <v>1.3461000000000001</v>
      </c>
      <c r="G82" s="57">
        <v>19.48</v>
      </c>
      <c r="H82" s="60">
        <f t="shared" si="14"/>
        <v>723.57180001485767</v>
      </c>
      <c r="I82" s="61">
        <f>'[1]auto data'!S8</f>
        <v>21.64</v>
      </c>
      <c r="J82" s="60">
        <v>33</v>
      </c>
      <c r="K82" s="59">
        <f>B120</f>
        <v>1.5067048365225253</v>
      </c>
      <c r="L82" s="60">
        <f t="shared" si="15"/>
        <v>751.12339999999995</v>
      </c>
      <c r="M82" s="62">
        <f t="shared" si="16"/>
        <v>3.8077216365503097E-2</v>
      </c>
      <c r="N82" s="63" t="s">
        <v>24</v>
      </c>
      <c r="O82" s="61">
        <v>19</v>
      </c>
    </row>
    <row r="83" spans="1:15" x14ac:dyDescent="0.2">
      <c r="A83" s="57" t="s">
        <v>153</v>
      </c>
      <c r="B83" s="57" t="s">
        <v>154</v>
      </c>
      <c r="C83" s="58">
        <v>44771</v>
      </c>
      <c r="D83" s="57">
        <v>1000</v>
      </c>
      <c r="E83" s="57" t="s">
        <v>38</v>
      </c>
      <c r="F83" s="59">
        <v>1.3920999999999999</v>
      </c>
      <c r="G83" s="57">
        <v>0.22</v>
      </c>
      <c r="H83" s="60">
        <f t="shared" si="14"/>
        <v>158.03462394942892</v>
      </c>
      <c r="I83" s="61">
        <f>'[1]auto data'!S9</f>
        <v>0.19</v>
      </c>
      <c r="J83" s="60">
        <v>0</v>
      </c>
      <c r="K83" s="59">
        <f>B120</f>
        <v>1.5067048365225253</v>
      </c>
      <c r="L83" s="60">
        <f t="shared" si="15"/>
        <v>126.10299999999999</v>
      </c>
      <c r="M83" s="62">
        <f t="shared" si="16"/>
        <v>-0.20205460772727277</v>
      </c>
      <c r="N83" s="63" t="s">
        <v>62</v>
      </c>
      <c r="O83" s="61">
        <v>0.15</v>
      </c>
    </row>
    <row r="84" spans="1:15" x14ac:dyDescent="0.2">
      <c r="A84" s="57" t="s">
        <v>155</v>
      </c>
      <c r="B84" s="57" t="s">
        <v>156</v>
      </c>
      <c r="C84" s="58">
        <v>44651</v>
      </c>
      <c r="D84" s="57">
        <v>150</v>
      </c>
      <c r="E84" s="57" t="s">
        <v>23</v>
      </c>
      <c r="F84" s="59">
        <v>1.0618000000000001</v>
      </c>
      <c r="G84" s="57">
        <v>16.25</v>
      </c>
      <c r="H84" s="60">
        <f t="shared" si="14"/>
        <v>2295.6300621585983</v>
      </c>
      <c r="I84" s="61">
        <f>'[1]auto data'!G7</f>
        <v>13.89</v>
      </c>
      <c r="J84" s="60">
        <v>142</v>
      </c>
      <c r="K84" s="59">
        <f>B119</f>
        <v>1.1059500110595002</v>
      </c>
      <c r="L84" s="60">
        <f t="shared" si="15"/>
        <v>2025.9007000000001</v>
      </c>
      <c r="M84" s="62">
        <f t="shared" si="16"/>
        <v>-0.11749687661128189</v>
      </c>
      <c r="N84" s="63" t="s">
        <v>24</v>
      </c>
      <c r="O84" s="61">
        <v>12.5</v>
      </c>
    </row>
    <row r="85" spans="1:15" x14ac:dyDescent="0.2">
      <c r="A85" s="57" t="s">
        <v>157</v>
      </c>
      <c r="B85" s="57" t="s">
        <v>158</v>
      </c>
      <c r="C85" s="58">
        <v>44678</v>
      </c>
      <c r="D85" s="57">
        <v>30</v>
      </c>
      <c r="E85" s="57" t="s">
        <v>23</v>
      </c>
      <c r="F85" s="59">
        <v>1.0464</v>
      </c>
      <c r="G85" s="57">
        <v>62.12</v>
      </c>
      <c r="H85" s="60">
        <f t="shared" si="14"/>
        <v>1780.9633027522934</v>
      </c>
      <c r="I85" s="61">
        <f>'[1]auto data'!G9</f>
        <v>58.36</v>
      </c>
      <c r="J85" s="60">
        <v>153</v>
      </c>
      <c r="K85" s="59">
        <f>B119</f>
        <v>1.1059500110595002</v>
      </c>
      <c r="L85" s="60">
        <f t="shared" si="15"/>
        <v>1736.0733599999999</v>
      </c>
      <c r="M85" s="62">
        <f t="shared" si="16"/>
        <v>-2.5205428254990336E-2</v>
      </c>
      <c r="N85" s="63" t="s">
        <v>24</v>
      </c>
      <c r="O85" s="61">
        <v>13.5</v>
      </c>
    </row>
    <row r="86" spans="1:15" x14ac:dyDescent="0.2">
      <c r="A86" s="57" t="s">
        <v>159</v>
      </c>
      <c r="B86" s="57" t="s">
        <v>160</v>
      </c>
      <c r="C86" s="58">
        <v>44678</v>
      </c>
      <c r="D86" s="57">
        <v>30</v>
      </c>
      <c r="E86" s="57" t="s">
        <v>23</v>
      </c>
      <c r="F86" s="59">
        <v>1.0464</v>
      </c>
      <c r="G86" s="61">
        <v>66.599999999999994</v>
      </c>
      <c r="H86" s="60">
        <f t="shared" si="14"/>
        <v>1909.4036697247705</v>
      </c>
      <c r="I86" s="61">
        <f>'[1]auto data'!G8</f>
        <v>62.94</v>
      </c>
      <c r="J86" s="60">
        <v>124</v>
      </c>
      <c r="K86" s="59">
        <f>B119</f>
        <v>1.1059500110595002</v>
      </c>
      <c r="L86" s="60">
        <f t="shared" si="15"/>
        <v>1831.3104399999997</v>
      </c>
      <c r="M86" s="62">
        <f t="shared" si="16"/>
        <v>-4.0899277069069109E-2</v>
      </c>
      <c r="N86" s="63" t="s">
        <v>24</v>
      </c>
      <c r="O86" s="61">
        <v>14.5</v>
      </c>
    </row>
    <row r="87" spans="1:15" x14ac:dyDescent="0.2">
      <c r="A87" s="57"/>
      <c r="B87" s="57"/>
      <c r="C87" s="58"/>
      <c r="D87" s="57"/>
      <c r="E87" s="57"/>
      <c r="F87" s="59"/>
      <c r="G87" s="57"/>
      <c r="H87" s="60"/>
      <c r="I87" s="61"/>
      <c r="J87" s="60"/>
      <c r="K87" s="59"/>
      <c r="L87" s="60"/>
      <c r="M87" s="62"/>
      <c r="N87" s="63"/>
      <c r="O87" s="57"/>
    </row>
    <row r="88" spans="1:15" x14ac:dyDescent="0.2">
      <c r="A88" s="54" t="s">
        <v>26</v>
      </c>
      <c r="B88" s="54"/>
      <c r="C88" s="54"/>
      <c r="D88" s="54"/>
      <c r="E88" s="54"/>
      <c r="F88" s="54"/>
      <c r="G88" s="54"/>
      <c r="H88" s="64">
        <f>SUM(H77:H87)</f>
        <v>9797.8543372521199</v>
      </c>
      <c r="I88" s="54" t="s">
        <v>27</v>
      </c>
      <c r="J88" s="54"/>
      <c r="K88" s="54"/>
      <c r="L88" s="64">
        <f>SUM(L77:L87)</f>
        <v>8576.6369839999988</v>
      </c>
      <c r="M88" s="65">
        <f>(L88-H88)/H88</f>
        <v>-0.12464130525078009</v>
      </c>
      <c r="N88" s="66"/>
      <c r="O88" s="56"/>
    </row>
    <row r="89" spans="1:15" x14ac:dyDescent="0.2">
      <c r="A89" s="67" t="s">
        <v>161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1:15" x14ac:dyDescent="0.2">
      <c r="A90" s="68" t="s">
        <v>2</v>
      </c>
      <c r="B90" s="68"/>
      <c r="C90" s="68" t="s">
        <v>3</v>
      </c>
      <c r="D90" s="68"/>
      <c r="E90" s="68"/>
      <c r="F90" s="68"/>
      <c r="G90" s="68"/>
      <c r="H90" s="68"/>
      <c r="I90" s="68" t="s">
        <v>4</v>
      </c>
      <c r="J90" s="68"/>
      <c r="K90" s="68"/>
      <c r="L90" s="68"/>
      <c r="M90" s="68"/>
      <c r="N90" s="69" t="s">
        <v>5</v>
      </c>
      <c r="O90" s="70" t="s">
        <v>6</v>
      </c>
    </row>
    <row r="91" spans="1:15" x14ac:dyDescent="0.2">
      <c r="A91" s="70" t="s">
        <v>7</v>
      </c>
      <c r="B91" s="70" t="s">
        <v>8</v>
      </c>
      <c r="C91" s="70" t="s">
        <v>9</v>
      </c>
      <c r="D91" s="70" t="s">
        <v>10</v>
      </c>
      <c r="E91" s="70" t="s">
        <v>11</v>
      </c>
      <c r="F91" s="70" t="s">
        <v>12</v>
      </c>
      <c r="G91" s="70" t="s">
        <v>13</v>
      </c>
      <c r="H91" s="70" t="s">
        <v>14</v>
      </c>
      <c r="I91" s="70" t="s">
        <v>15</v>
      </c>
      <c r="J91" s="70" t="s">
        <v>16</v>
      </c>
      <c r="K91" s="70" t="s">
        <v>12</v>
      </c>
      <c r="L91" s="70" t="s">
        <v>17</v>
      </c>
      <c r="M91" s="70" t="s">
        <v>18</v>
      </c>
      <c r="N91" s="69" t="s">
        <v>19</v>
      </c>
      <c r="O91" s="70" t="s">
        <v>20</v>
      </c>
    </row>
    <row r="92" spans="1:15" x14ac:dyDescent="0.2">
      <c r="A92" s="71" t="s">
        <v>89</v>
      </c>
      <c r="B92" s="71" t="s">
        <v>90</v>
      </c>
      <c r="C92" s="72">
        <v>43906</v>
      </c>
      <c r="D92" s="71">
        <v>450</v>
      </c>
      <c r="E92" s="71" t="s">
        <v>23</v>
      </c>
      <c r="F92" s="73">
        <v>1.1200000000000001</v>
      </c>
      <c r="G92" s="74">
        <v>2.5</v>
      </c>
      <c r="H92" s="75">
        <f t="shared" ref="H92:H98" si="17">(G92*D92)/F92</f>
        <v>1004.4642857142857</v>
      </c>
      <c r="I92" s="74">
        <f>'[1]auto data'!G3</f>
        <v>3.72</v>
      </c>
      <c r="J92" s="75">
        <v>503.85</v>
      </c>
      <c r="K92" s="73">
        <f>B119</f>
        <v>1.1059500110595002</v>
      </c>
      <c r="L92" s="75">
        <f t="shared" ref="L92:L98" si="18">((I92)/K92)*D92+J92</f>
        <v>2017.4807999999998</v>
      </c>
      <c r="M92" s="76">
        <f t="shared" ref="M92:M98" si="19">(L92-H92)/H92</f>
        <v>1.0085142186666667</v>
      </c>
      <c r="N92" s="77" t="s">
        <v>24</v>
      </c>
      <c r="O92" s="74">
        <v>3</v>
      </c>
    </row>
    <row r="93" spans="1:15" x14ac:dyDescent="0.2">
      <c r="A93" s="71" t="s">
        <v>162</v>
      </c>
      <c r="B93" s="71" t="s">
        <v>163</v>
      </c>
      <c r="C93" s="72">
        <v>44403</v>
      </c>
      <c r="D93" s="71">
        <v>100</v>
      </c>
      <c r="E93" s="71" t="s">
        <v>164</v>
      </c>
      <c r="F93" s="73">
        <v>1</v>
      </c>
      <c r="G93" s="74">
        <v>16.3</v>
      </c>
      <c r="H93" s="75">
        <f t="shared" si="17"/>
        <v>1630</v>
      </c>
      <c r="I93" s="74">
        <f>'[1]auto data'!G5</f>
        <v>27.73</v>
      </c>
      <c r="J93" s="75">
        <v>171</v>
      </c>
      <c r="K93" s="73">
        <v>1</v>
      </c>
      <c r="L93" s="75">
        <f t="shared" si="18"/>
        <v>2944</v>
      </c>
      <c r="M93" s="76">
        <f t="shared" si="19"/>
        <v>0.80613496932515338</v>
      </c>
      <c r="N93" s="77" t="s">
        <v>24</v>
      </c>
      <c r="O93" s="74">
        <v>20</v>
      </c>
    </row>
    <row r="94" spans="1:15" x14ac:dyDescent="0.2">
      <c r="A94" s="71" t="s">
        <v>165</v>
      </c>
      <c r="B94" s="71" t="s">
        <v>166</v>
      </c>
      <c r="C94" s="72">
        <v>44729</v>
      </c>
      <c r="D94" s="71">
        <v>100</v>
      </c>
      <c r="E94" s="71" t="s">
        <v>38</v>
      </c>
      <c r="F94" s="73">
        <v>1.3684000000000001</v>
      </c>
      <c r="G94" s="71">
        <v>12.61</v>
      </c>
      <c r="H94" s="75">
        <f t="shared" si="17"/>
        <v>921.51417714118679</v>
      </c>
      <c r="I94" s="74">
        <f>'[1]auto data'!G11</f>
        <v>14.67</v>
      </c>
      <c r="J94" s="75">
        <v>87.08</v>
      </c>
      <c r="K94" s="73">
        <f>B120</f>
        <v>1.5067048365225253</v>
      </c>
      <c r="L94" s="75">
        <f t="shared" si="18"/>
        <v>1060.7278999999999</v>
      </c>
      <c r="M94" s="76">
        <f t="shared" si="19"/>
        <v>0.15107062518635989</v>
      </c>
      <c r="N94" s="77" t="s">
        <v>24</v>
      </c>
      <c r="O94" s="74">
        <v>13</v>
      </c>
    </row>
    <row r="95" spans="1:15" x14ac:dyDescent="0.2">
      <c r="A95" s="71" t="s">
        <v>167</v>
      </c>
      <c r="B95" s="71" t="s">
        <v>168</v>
      </c>
      <c r="C95" s="72">
        <v>44733</v>
      </c>
      <c r="D95" s="71">
        <v>25</v>
      </c>
      <c r="E95" s="71" t="s">
        <v>23</v>
      </c>
      <c r="F95" s="73">
        <v>1.0536000000000001</v>
      </c>
      <c r="G95" s="71">
        <v>28.91</v>
      </c>
      <c r="H95" s="75">
        <f t="shared" si="17"/>
        <v>685.98139711465444</v>
      </c>
      <c r="I95" s="74">
        <f>'[1]auto data'!G12</f>
        <v>34.799999999999997</v>
      </c>
      <c r="J95" s="75">
        <v>65.5</v>
      </c>
      <c r="K95" s="73">
        <f>B119</f>
        <v>1.1059500110595002</v>
      </c>
      <c r="L95" s="75">
        <f t="shared" si="18"/>
        <v>852.15399999999988</v>
      </c>
      <c r="M95" s="76">
        <f t="shared" si="19"/>
        <v>0.24224068405396054</v>
      </c>
      <c r="N95" s="77" t="s">
        <v>24</v>
      </c>
      <c r="O95" s="74">
        <v>30</v>
      </c>
    </row>
    <row r="96" spans="1:15" x14ac:dyDescent="0.2">
      <c r="A96" s="71" t="s">
        <v>169</v>
      </c>
      <c r="B96" s="71" t="s">
        <v>170</v>
      </c>
      <c r="C96" s="72">
        <v>44844</v>
      </c>
      <c r="D96" s="71">
        <v>35</v>
      </c>
      <c r="E96" s="71" t="s">
        <v>23</v>
      </c>
      <c r="F96" s="73">
        <v>0.97170000000000001</v>
      </c>
      <c r="G96" s="71">
        <v>32.229999999999997</v>
      </c>
      <c r="H96" s="75">
        <f t="shared" si="17"/>
        <v>1160.9035710610269</v>
      </c>
      <c r="I96" s="74">
        <f>'[1]auto data'!G13</f>
        <v>28.33</v>
      </c>
      <c r="J96" s="75">
        <v>31</v>
      </c>
      <c r="K96" s="73">
        <f>B119</f>
        <v>1.1059500110595002</v>
      </c>
      <c r="L96" s="75">
        <f t="shared" si="18"/>
        <v>927.55950999999982</v>
      </c>
      <c r="M96" s="76">
        <f t="shared" si="19"/>
        <v>-0.2010021046345464</v>
      </c>
      <c r="N96" s="77" t="s">
        <v>24</v>
      </c>
      <c r="O96" s="74">
        <v>25</v>
      </c>
    </row>
    <row r="97" spans="1:15" x14ac:dyDescent="0.2">
      <c r="A97" s="71" t="s">
        <v>171</v>
      </c>
      <c r="B97" s="71" t="s">
        <v>172</v>
      </c>
      <c r="C97" s="72">
        <v>44843</v>
      </c>
      <c r="D97" s="71">
        <v>60</v>
      </c>
      <c r="E97" s="71" t="s">
        <v>23</v>
      </c>
      <c r="F97" s="73">
        <v>1</v>
      </c>
      <c r="G97" s="71">
        <v>18.239999999999998</v>
      </c>
      <c r="H97" s="75">
        <f t="shared" si="17"/>
        <v>1094.3999999999999</v>
      </c>
      <c r="I97" s="74">
        <f>'[1]auto data'!G14</f>
        <v>16.34</v>
      </c>
      <c r="J97" s="75">
        <v>59</v>
      </c>
      <c r="K97" s="73">
        <f>B119</f>
        <v>1.1059500110595002</v>
      </c>
      <c r="L97" s="75">
        <f t="shared" si="18"/>
        <v>945.47767999999985</v>
      </c>
      <c r="M97" s="76">
        <f t="shared" si="19"/>
        <v>-0.13607668128654973</v>
      </c>
      <c r="N97" s="77" t="s">
        <v>24</v>
      </c>
      <c r="O97" s="74">
        <v>15</v>
      </c>
    </row>
    <row r="98" spans="1:15" x14ac:dyDescent="0.2">
      <c r="A98" s="71" t="s">
        <v>173</v>
      </c>
      <c r="B98" s="71" t="s">
        <v>174</v>
      </c>
      <c r="C98" s="72">
        <v>44929</v>
      </c>
      <c r="D98" s="71">
        <v>100</v>
      </c>
      <c r="E98" s="71" t="s">
        <v>23</v>
      </c>
      <c r="F98" s="73">
        <v>1.0557000000000001</v>
      </c>
      <c r="G98" s="71">
        <v>9.5500000000000007</v>
      </c>
      <c r="H98" s="75">
        <f t="shared" si="17"/>
        <v>904.61305295064892</v>
      </c>
      <c r="I98" s="74">
        <f>'[1]auto data'!G15</f>
        <v>11.74</v>
      </c>
      <c r="J98" s="75">
        <v>84.7</v>
      </c>
      <c r="K98" s="73">
        <f>B119</f>
        <v>1.1059500110595002</v>
      </c>
      <c r="L98" s="75">
        <f t="shared" si="18"/>
        <v>1146.2308</v>
      </c>
      <c r="M98" s="76">
        <f t="shared" si="19"/>
        <v>0.26709513671204183</v>
      </c>
      <c r="N98" s="77" t="s">
        <v>24</v>
      </c>
      <c r="O98" s="74">
        <v>9</v>
      </c>
    </row>
    <row r="99" spans="1:15" x14ac:dyDescent="0.2">
      <c r="A99" s="71"/>
      <c r="B99" s="71"/>
      <c r="C99" s="72"/>
      <c r="D99" s="71"/>
      <c r="E99" s="71"/>
      <c r="F99" s="73"/>
      <c r="G99" s="71"/>
      <c r="H99" s="75"/>
      <c r="I99" s="74"/>
      <c r="J99" s="75"/>
      <c r="K99" s="73"/>
      <c r="L99" s="75"/>
      <c r="M99" s="76"/>
      <c r="N99" s="78"/>
      <c r="O99" s="71"/>
    </row>
    <row r="100" spans="1:15" x14ac:dyDescent="0.2">
      <c r="A100" s="68" t="s">
        <v>26</v>
      </c>
      <c r="B100" s="68"/>
      <c r="C100" s="68"/>
      <c r="D100" s="68"/>
      <c r="E100" s="68"/>
      <c r="F100" s="68"/>
      <c r="G100" s="68"/>
      <c r="H100" s="79">
        <f>SUM(H92:H99)</f>
        <v>7401.8764839818023</v>
      </c>
      <c r="I100" s="68" t="s">
        <v>27</v>
      </c>
      <c r="J100" s="68"/>
      <c r="K100" s="68"/>
      <c r="L100" s="79">
        <f>SUM(L92:L99)</f>
        <v>9893.6306899999981</v>
      </c>
      <c r="M100" s="80">
        <f>(L100-H100)/H100</f>
        <v>0.33663817700964516</v>
      </c>
      <c r="N100" s="81"/>
      <c r="O100" s="70"/>
    </row>
    <row r="101" spans="1:15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3"/>
      <c r="O101" s="82"/>
    </row>
    <row r="102" spans="1:15" x14ac:dyDescent="0.2">
      <c r="A102" s="84" t="s">
        <v>175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6"/>
      <c r="O102" s="87"/>
    </row>
    <row r="103" spans="1:15" x14ac:dyDescent="0.2">
      <c r="A103" s="88" t="s">
        <v>176</v>
      </c>
      <c r="B103" s="89"/>
      <c r="C103" s="89"/>
      <c r="D103" s="89"/>
      <c r="E103" s="89"/>
      <c r="F103" s="89"/>
      <c r="G103" s="89"/>
      <c r="H103" s="90">
        <v>40000</v>
      </c>
      <c r="I103" s="91"/>
      <c r="J103" s="91"/>
      <c r="K103" s="91"/>
      <c r="L103" s="91"/>
      <c r="M103" s="91"/>
      <c r="N103" s="92"/>
      <c r="O103" s="93"/>
    </row>
    <row r="104" spans="1:15" x14ac:dyDescent="0.2">
      <c r="A104" s="88" t="s">
        <v>177</v>
      </c>
      <c r="B104" s="89"/>
      <c r="C104" s="89"/>
      <c r="D104" s="89"/>
      <c r="E104" s="89"/>
      <c r="F104" s="89"/>
      <c r="G104" s="89"/>
      <c r="H104" s="90">
        <v>0</v>
      </c>
      <c r="I104" s="91"/>
      <c r="J104" s="91"/>
      <c r="K104" s="91"/>
      <c r="L104" s="91"/>
      <c r="M104" s="91"/>
      <c r="N104" s="92"/>
      <c r="O104" s="93"/>
    </row>
    <row r="105" spans="1:15" x14ac:dyDescent="0.2">
      <c r="A105" s="88" t="s">
        <v>178</v>
      </c>
      <c r="B105" s="89"/>
      <c r="C105" s="89"/>
      <c r="D105" s="89"/>
      <c r="E105" s="89"/>
      <c r="F105" s="89"/>
      <c r="G105" s="89"/>
      <c r="H105" s="94">
        <f>H100+H88+H73+H43+H6</f>
        <v>42279.372839293304</v>
      </c>
      <c r="I105" s="95" t="s">
        <v>179</v>
      </c>
      <c r="J105" s="95"/>
      <c r="K105" s="95"/>
      <c r="L105" s="96">
        <f>L100+L88+L73+L43+L6</f>
        <v>45882.952469600001</v>
      </c>
      <c r="M105" s="97">
        <f>(L105-H105)/H105</f>
        <v>8.523257059663919E-2</v>
      </c>
      <c r="N105" s="92"/>
      <c r="O105" s="93"/>
    </row>
    <row r="106" spans="1:15" x14ac:dyDescent="0.2">
      <c r="A106" s="88" t="s">
        <v>180</v>
      </c>
      <c r="B106" s="89"/>
      <c r="C106" s="89"/>
      <c r="D106" s="89"/>
      <c r="E106" s="89"/>
      <c r="F106" s="89"/>
      <c r="G106" s="89"/>
      <c r="H106" s="94">
        <f>H103+H104-H105</f>
        <v>-2279.3728392933044</v>
      </c>
      <c r="I106" s="98"/>
      <c r="J106" s="98"/>
      <c r="K106" s="98"/>
      <c r="L106" s="96"/>
      <c r="M106" s="99"/>
      <c r="N106" s="92"/>
      <c r="O106" s="93"/>
    </row>
    <row r="107" spans="1:15" x14ac:dyDescent="0.2">
      <c r="A107" s="100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2"/>
      <c r="O107" s="103"/>
    </row>
    <row r="108" spans="1:15" x14ac:dyDescent="0.2">
      <c r="A108" s="84" t="s">
        <v>181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6"/>
      <c r="O108" s="87"/>
    </row>
    <row r="109" spans="1:15" x14ac:dyDescent="0.2">
      <c r="A109" s="88" t="s">
        <v>182</v>
      </c>
      <c r="B109" s="89"/>
      <c r="C109" s="89"/>
      <c r="D109" s="89"/>
      <c r="E109" s="89"/>
      <c r="F109" s="89"/>
      <c r="G109" s="89"/>
      <c r="H109" s="90">
        <v>10000</v>
      </c>
      <c r="I109" s="91"/>
      <c r="J109" s="91"/>
      <c r="K109" s="91"/>
      <c r="L109" s="91"/>
      <c r="M109" s="91"/>
      <c r="N109" s="92"/>
      <c r="O109" s="93"/>
    </row>
    <row r="110" spans="1:15" x14ac:dyDescent="0.2">
      <c r="A110" s="88" t="s">
        <v>183</v>
      </c>
      <c r="B110" s="89"/>
      <c r="C110" s="89"/>
      <c r="D110" s="89"/>
      <c r="E110" s="89"/>
      <c r="F110" s="89"/>
      <c r="G110" s="89"/>
      <c r="H110" s="90">
        <f>[1]trading!D29</f>
        <v>4481.3942895276514</v>
      </c>
      <c r="I110" s="89" t="s">
        <v>184</v>
      </c>
      <c r="J110" s="89"/>
      <c r="K110" s="89"/>
      <c r="L110" s="104">
        <f>[1]trading!L29</f>
        <v>10084.225206445828</v>
      </c>
      <c r="M110" s="97">
        <f>(L110-H109)/H109</f>
        <v>8.4225206445828014E-3</v>
      </c>
      <c r="N110" s="92"/>
      <c r="O110" s="93"/>
    </row>
    <row r="111" spans="1:15" x14ac:dyDescent="0.2">
      <c r="A111" s="88" t="s">
        <v>185</v>
      </c>
      <c r="B111" s="89"/>
      <c r="C111" s="89"/>
      <c r="D111" s="89"/>
      <c r="E111" s="89"/>
      <c r="F111" s="89"/>
      <c r="G111" s="89"/>
      <c r="H111" s="104">
        <f>H109-H110+H106</f>
        <v>3239.2328711790442</v>
      </c>
      <c r="I111" s="92"/>
      <c r="J111" s="92"/>
      <c r="K111" s="92"/>
      <c r="L111" s="90"/>
      <c r="M111" s="91"/>
      <c r="N111" s="92"/>
      <c r="O111" s="93"/>
    </row>
    <row r="112" spans="1:15" x14ac:dyDescent="0.2">
      <c r="A112" s="100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2"/>
      <c r="O112" s="103"/>
    </row>
    <row r="113" spans="1:15" x14ac:dyDescent="0.2">
      <c r="A113" s="84" t="s">
        <v>186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6"/>
      <c r="O113" s="87"/>
    </row>
    <row r="114" spans="1:15" x14ac:dyDescent="0.2">
      <c r="A114" s="88" t="s">
        <v>187</v>
      </c>
      <c r="B114" s="89"/>
      <c r="C114" s="89"/>
      <c r="D114" s="89"/>
      <c r="E114" s="89"/>
      <c r="F114" s="89"/>
      <c r="G114" s="89"/>
      <c r="H114" s="105">
        <f>H103+H109</f>
        <v>50000</v>
      </c>
      <c r="I114" s="89" t="s">
        <v>188</v>
      </c>
      <c r="J114" s="89"/>
      <c r="K114" s="89"/>
      <c r="L114" s="96">
        <f>(L105-H105)+(L110-H109)</f>
        <v>3687.8048367525244</v>
      </c>
      <c r="M114" s="97">
        <f>(L114/H114)</f>
        <v>7.3756096735050486E-2</v>
      </c>
      <c r="N114" s="92"/>
      <c r="O114" s="93"/>
    </row>
    <row r="115" spans="1:15" x14ac:dyDescent="0.2">
      <c r="A115" s="88" t="s">
        <v>189</v>
      </c>
      <c r="B115" s="89"/>
      <c r="C115" s="89"/>
      <c r="D115" s="89"/>
      <c r="E115" s="89"/>
      <c r="F115" s="89"/>
      <c r="G115" s="89"/>
      <c r="H115" s="96">
        <f>H105+H110</f>
        <v>46760.767128820953</v>
      </c>
      <c r="I115" s="91"/>
      <c r="J115" s="91"/>
      <c r="K115" s="91"/>
      <c r="L115" s="91"/>
      <c r="M115" s="91"/>
      <c r="N115" s="92"/>
      <c r="O115" s="93"/>
    </row>
    <row r="116" spans="1:15" x14ac:dyDescent="0.2">
      <c r="A116" s="100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2"/>
      <c r="O116" s="103"/>
    </row>
    <row r="117" spans="1:15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</row>
    <row r="118" spans="1:15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3"/>
      <c r="O118" s="82"/>
    </row>
    <row r="119" spans="1:15" x14ac:dyDescent="0.2">
      <c r="A119" s="106" t="s">
        <v>190</v>
      </c>
      <c r="B119" s="107">
        <f>'[1]auto data'!D3</f>
        <v>1.1059500110595002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3"/>
      <c r="O119" s="82"/>
    </row>
    <row r="120" spans="1:15" x14ac:dyDescent="0.2">
      <c r="A120" s="106" t="s">
        <v>191</v>
      </c>
      <c r="B120" s="107">
        <f>'[1]auto data'!D4</f>
        <v>1.5067048365225253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3"/>
      <c r="O120" s="82"/>
    </row>
    <row r="121" spans="1:15" x14ac:dyDescent="0.2">
      <c r="A121" s="106" t="s">
        <v>192</v>
      </c>
      <c r="B121" s="107">
        <f>'[1]auto data'!D5</f>
        <v>1.6688918558077437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3"/>
      <c r="O121" s="82"/>
    </row>
    <row r="122" spans="1:15" x14ac:dyDescent="0.2">
      <c r="A122" s="106" t="s">
        <v>193</v>
      </c>
      <c r="B122" s="107">
        <f>'[1]auto data'!D6</f>
        <v>0.88628910750686862</v>
      </c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3"/>
      <c r="O122" s="82"/>
    </row>
  </sheetData>
  <mergeCells count="44">
    <mergeCell ref="A115:G115"/>
    <mergeCell ref="A106:G106"/>
    <mergeCell ref="A109:G109"/>
    <mergeCell ref="A110:G110"/>
    <mergeCell ref="I110:K110"/>
    <mergeCell ref="A111:G111"/>
    <mergeCell ref="A114:G114"/>
    <mergeCell ref="I114:K114"/>
    <mergeCell ref="A100:G100"/>
    <mergeCell ref="I100:K100"/>
    <mergeCell ref="A103:G103"/>
    <mergeCell ref="A104:G104"/>
    <mergeCell ref="A105:G105"/>
    <mergeCell ref="I105:K105"/>
    <mergeCell ref="A88:G88"/>
    <mergeCell ref="I88:K88"/>
    <mergeCell ref="A89:O89"/>
    <mergeCell ref="A90:B90"/>
    <mergeCell ref="C90:H90"/>
    <mergeCell ref="I90:M90"/>
    <mergeCell ref="A73:G73"/>
    <mergeCell ref="I73:K73"/>
    <mergeCell ref="A74:O74"/>
    <mergeCell ref="A75:B75"/>
    <mergeCell ref="C75:H75"/>
    <mergeCell ref="I75:M75"/>
    <mergeCell ref="A43:G43"/>
    <mergeCell ref="I43:K43"/>
    <mergeCell ref="A44:O44"/>
    <mergeCell ref="A45:B45"/>
    <mergeCell ref="C45:H45"/>
    <mergeCell ref="I45:M45"/>
    <mergeCell ref="A6:G6"/>
    <mergeCell ref="I6:K6"/>
    <mergeCell ref="A7:O7"/>
    <mergeCell ref="A8:B8"/>
    <mergeCell ref="C8:H8"/>
    <mergeCell ref="I8:M8"/>
    <mergeCell ref="A1:J1"/>
    <mergeCell ref="K1:O1"/>
    <mergeCell ref="A2:O2"/>
    <mergeCell ref="A3:B3"/>
    <mergeCell ref="C3:H3"/>
    <mergeCell ref="I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2023-04-27T07:26:34Z</dcterms:created>
  <dcterms:modified xsi:type="dcterms:W3CDTF">2023-04-27T07:27:49Z</dcterms:modified>
</cp:coreProperties>
</file>