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lder/Desktop/"/>
    </mc:Choice>
  </mc:AlternateContent>
  <xr:revisionPtr revIDLastSave="0" documentId="13_ncr:1_{03D39FA1-EF02-2C43-B9B0-FDE889E5E5D5}" xr6:coauthVersionLast="47" xr6:coauthVersionMax="47" xr10:uidLastSave="{00000000-0000-0000-0000-000000000000}"/>
  <bookViews>
    <workbookView xWindow="720" yWindow="1000" windowWidth="24540" windowHeight="14380" xr2:uid="{1E89E1C4-EC44-3F48-9D95-EC058A4E3EC1}"/>
  </bookViews>
  <sheets>
    <sheet name="Blad1" sheetId="1" r:id="rId1"/>
  </sheets>
  <externalReferences>
    <externalReference r:id="rId2"/>
  </externalReference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K21" i="1"/>
  <c r="H21" i="1"/>
  <c r="M21" i="1" s="1"/>
  <c r="L21" i="1" s="1"/>
  <c r="K20" i="1"/>
  <c r="H20" i="1"/>
  <c r="M20" i="1" s="1"/>
  <c r="L20" i="1" s="1"/>
  <c r="K19" i="1"/>
  <c r="H19" i="1"/>
  <c r="M19" i="1" s="1"/>
  <c r="L19" i="1" s="1"/>
  <c r="K18" i="1"/>
  <c r="H18" i="1"/>
  <c r="M18" i="1" s="1"/>
  <c r="L18" i="1" s="1"/>
  <c r="K17" i="1"/>
  <c r="H17" i="1"/>
  <c r="M17" i="1" s="1"/>
  <c r="L17" i="1" s="1"/>
  <c r="K16" i="1"/>
  <c r="H16" i="1"/>
  <c r="M16" i="1" s="1"/>
  <c r="L16" i="1" s="1"/>
  <c r="K15" i="1"/>
  <c r="H15" i="1"/>
  <c r="M15" i="1" s="1"/>
  <c r="L15" i="1" s="1"/>
  <c r="K14" i="1"/>
  <c r="H14" i="1"/>
  <c r="M14" i="1" s="1"/>
  <c r="J9" i="1"/>
  <c r="K9" i="1" s="1"/>
  <c r="H9" i="1"/>
  <c r="M9" i="1" s="1"/>
  <c r="L9" i="1" s="1"/>
  <c r="K8" i="1"/>
  <c r="J8" i="1"/>
  <c r="H8" i="1"/>
  <c r="M8" i="1" s="1"/>
  <c r="L8" i="1" s="1"/>
  <c r="K7" i="1"/>
  <c r="J7" i="1"/>
  <c r="H7" i="1"/>
  <c r="M7" i="1" s="1"/>
  <c r="L7" i="1" s="1"/>
  <c r="J6" i="1"/>
  <c r="K6" i="1" s="1"/>
  <c r="H6" i="1"/>
  <c r="M6" i="1" s="1"/>
  <c r="L6" i="1" s="1"/>
  <c r="J5" i="1"/>
  <c r="K5" i="1" s="1"/>
  <c r="H5" i="1"/>
  <c r="K4" i="1"/>
  <c r="J4" i="1"/>
  <c r="I4" i="1"/>
  <c r="H4" i="1"/>
  <c r="M4" i="1" s="1"/>
  <c r="K11" i="1" l="1"/>
  <c r="L4" i="1"/>
  <c r="M5" i="1"/>
  <c r="L5" i="1" s="1"/>
  <c r="M24" i="1"/>
  <c r="I26" i="1" s="1"/>
  <c r="M26" i="1" s="1"/>
  <c r="M27" i="1" s="1"/>
  <c r="L14" i="1"/>
  <c r="H11" i="1"/>
  <c r="C26" i="1" s="1"/>
  <c r="M11" i="1" l="1"/>
  <c r="F26" i="1" s="1"/>
  <c r="K26" i="1" s="1"/>
  <c r="K27" i="1" s="1"/>
</calcChain>
</file>

<file path=xl/sharedStrings.xml><?xml version="1.0" encoding="utf-8"?>
<sst xmlns="http://schemas.openxmlformats.org/spreadsheetml/2006/main" count="63" uniqueCount="41">
  <si>
    <t>Beleggershulp trading account</t>
  </si>
  <si>
    <t>Open posities</t>
  </si>
  <si>
    <t>Investment</t>
  </si>
  <si>
    <t>Ticker</t>
  </si>
  <si>
    <t>Sell date</t>
  </si>
  <si>
    <t>Shares</t>
  </si>
  <si>
    <t>exch. rate sell</t>
  </si>
  <si>
    <t>price</t>
  </si>
  <si>
    <t xml:space="preserve">Euro </t>
  </si>
  <si>
    <t>Price now</t>
  </si>
  <si>
    <t>exch. Rate now</t>
  </si>
  <si>
    <t>Euro now</t>
  </si>
  <si>
    <t>Return%</t>
  </si>
  <si>
    <t>Return€</t>
  </si>
  <si>
    <t>Apple Inc</t>
  </si>
  <si>
    <t>AAPL</t>
  </si>
  <si>
    <t>UNG20250119 put 8</t>
  </si>
  <si>
    <t>UNG</t>
  </si>
  <si>
    <t>SBSW20240119 call 8</t>
  </si>
  <si>
    <t>SBSW</t>
  </si>
  <si>
    <t>UEC20250117 put 4</t>
  </si>
  <si>
    <t>UEC</t>
  </si>
  <si>
    <t>UUUU20250117 put 7</t>
  </si>
  <si>
    <t>UUUU</t>
  </si>
  <si>
    <t>URNM20231215 put 30</t>
  </si>
  <si>
    <t>URNM</t>
  </si>
  <si>
    <t>Gesloten posities</t>
  </si>
  <si>
    <t>UNG20250119 put 9</t>
  </si>
  <si>
    <t>UNG20230421 call 8</t>
  </si>
  <si>
    <t>AG20230721 call 7</t>
  </si>
  <si>
    <t>AG</t>
  </si>
  <si>
    <t>AG20250117 put 7</t>
  </si>
  <si>
    <t>AG20250117 pul 7</t>
  </si>
  <si>
    <t>Start capital</t>
  </si>
  <si>
    <t>Invested now</t>
  </si>
  <si>
    <t>Profit open pos</t>
  </si>
  <si>
    <t>Profit closed pos</t>
  </si>
  <si>
    <t>Potential capital</t>
  </si>
  <si>
    <t>End capital</t>
  </si>
  <si>
    <t>Amerikaanse dollar</t>
  </si>
  <si>
    <t>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</si>
</sst>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€&quot;\ * #,##0.00_);_(&quot;€&quot;\ * \(#,##0.00\);_(&quot;€&quot;\ * &quot;-&quot;??_);_(@_)"/>
    <numFmt numFmtId="43" formatCode="_(* #,##0.00_);_(* \(#,##0.00\);_(* &quot;-&quot;??_);_(@_)"/>
    <numFmt numFmtId="164" formatCode="0.0000"/>
    <numFmt numFmtId="165" formatCode="_([$€-2]\ * #,##0_);_([$€-2]\ * \(#,##0\);_([$€-2]\ * &quot;-&quot;??_);_(@_)"/>
    <numFmt numFmtId="166" formatCode="0.0%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/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6" fillId="3" borderId="1" xfId="0" applyFont="1" applyFill="1" applyBorder="1"/>
    <xf numFmtId="0" fontId="6" fillId="0" borderId="1" xfId="0" applyFont="1" applyBorder="1"/>
    <xf numFmtId="14" fontId="6" fillId="0" borderId="1" xfId="0" applyNumberFormat="1" applyFont="1" applyBorder="1"/>
    <xf numFmtId="164" fontId="6" fillId="0" borderId="1" xfId="0" applyNumberFormat="1" applyFont="1" applyBorder="1"/>
    <xf numFmtId="43" fontId="6" fillId="0" borderId="1" xfId="1" applyFont="1" applyBorder="1"/>
    <xf numFmtId="165" fontId="6" fillId="0" borderId="1" xfId="0" applyNumberFormat="1" applyFont="1" applyBorder="1"/>
    <xf numFmtId="2" fontId="7" fillId="4" borderId="1" xfId="0" applyNumberFormat="1" applyFont="1" applyFill="1" applyBorder="1"/>
    <xf numFmtId="166" fontId="8" fillId="0" borderId="1" xfId="3" applyNumberFormat="1" applyFont="1" applyBorder="1"/>
    <xf numFmtId="165" fontId="6" fillId="0" borderId="1" xfId="0" applyNumberFormat="1" applyFont="1" applyBorder="1" applyAlignment="1">
      <alignment horizontal="center"/>
    </xf>
    <xf numFmtId="2" fontId="7" fillId="0" borderId="1" xfId="0" applyNumberFormat="1" applyFont="1" applyBorder="1"/>
    <xf numFmtId="166" fontId="9" fillId="0" borderId="1" xfId="3" applyNumberFormat="1" applyFont="1" applyBorder="1"/>
    <xf numFmtId="165" fontId="4" fillId="0" borderId="1" xfId="0" applyNumberFormat="1" applyFont="1" applyBorder="1"/>
    <xf numFmtId="165" fontId="4" fillId="0" borderId="1" xfId="0" applyNumberFormat="1" applyFont="1" applyBorder="1" applyAlignment="1">
      <alignment horizontal="center"/>
    </xf>
    <xf numFmtId="2" fontId="6" fillId="4" borderId="1" xfId="0" applyNumberFormat="1" applyFont="1" applyFill="1" applyBorder="1"/>
    <xf numFmtId="0" fontId="3" fillId="0" borderId="2" xfId="0" applyFont="1" applyBorder="1"/>
    <xf numFmtId="0" fontId="6" fillId="0" borderId="2" xfId="0" applyFont="1" applyBorder="1"/>
    <xf numFmtId="14" fontId="6" fillId="0" borderId="2" xfId="0" applyNumberFormat="1" applyFont="1" applyBorder="1"/>
    <xf numFmtId="164" fontId="6" fillId="0" borderId="2" xfId="0" applyNumberFormat="1" applyFont="1" applyBorder="1"/>
    <xf numFmtId="43" fontId="6" fillId="0" borderId="2" xfId="1" applyFont="1" applyBorder="1"/>
    <xf numFmtId="165" fontId="6" fillId="0" borderId="2" xfId="0" applyNumberFormat="1" applyFont="1" applyBorder="1"/>
    <xf numFmtId="2" fontId="7" fillId="4" borderId="2" xfId="0" applyNumberFormat="1" applyFont="1" applyFill="1" applyBorder="1"/>
    <xf numFmtId="166" fontId="9" fillId="0" borderId="2" xfId="3" applyNumberFormat="1" applyFont="1" applyBorder="1"/>
    <xf numFmtId="165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/>
    <xf numFmtId="0" fontId="3" fillId="5" borderId="3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2" fontId="3" fillId="8" borderId="4" xfId="0" applyNumberFormat="1" applyFont="1" applyFill="1" applyBorder="1" applyAlignment="1">
      <alignment horizontal="center"/>
    </xf>
    <xf numFmtId="2" fontId="3" fillId="8" borderId="6" xfId="0" applyNumberFormat="1" applyFont="1" applyFill="1" applyBorder="1" applyAlignment="1">
      <alignment horizontal="center"/>
    </xf>
    <xf numFmtId="165" fontId="3" fillId="9" borderId="4" xfId="0" applyNumberFormat="1" applyFont="1" applyFill="1" applyBorder="1" applyAlignment="1">
      <alignment horizontal="center"/>
    </xf>
    <xf numFmtId="165" fontId="3" fillId="9" borderId="6" xfId="0" applyNumberFormat="1" applyFont="1" applyFill="1" applyBorder="1" applyAlignment="1">
      <alignment horizontal="center"/>
    </xf>
    <xf numFmtId="165" fontId="3" fillId="10" borderId="4" xfId="0" applyNumberFormat="1" applyFont="1" applyFill="1" applyBorder="1" applyAlignment="1">
      <alignment horizontal="center"/>
    </xf>
    <xf numFmtId="165" fontId="3" fillId="10" borderId="6" xfId="0" applyNumberFormat="1" applyFont="1" applyFill="1" applyBorder="1" applyAlignment="1">
      <alignment horizontal="center"/>
    </xf>
    <xf numFmtId="44" fontId="3" fillId="5" borderId="7" xfId="2" applyFont="1" applyFill="1" applyBorder="1"/>
    <xf numFmtId="165" fontId="3" fillId="6" borderId="8" xfId="0" applyNumberFormat="1" applyFont="1" applyFill="1" applyBorder="1" applyAlignment="1">
      <alignment horizontal="center"/>
    </xf>
    <xf numFmtId="165" fontId="3" fillId="6" borderId="0" xfId="0" applyNumberFormat="1" applyFont="1" applyFill="1" applyAlignment="1">
      <alignment horizontal="center"/>
    </xf>
    <xf numFmtId="165" fontId="3" fillId="6" borderId="9" xfId="0" applyNumberFormat="1" applyFont="1" applyFill="1" applyBorder="1" applyAlignment="1">
      <alignment horizontal="center"/>
    </xf>
    <xf numFmtId="44" fontId="3" fillId="7" borderId="8" xfId="2" applyFont="1" applyFill="1" applyBorder="1" applyAlignment="1">
      <alignment horizontal="center"/>
    </xf>
    <xf numFmtId="44" fontId="3" fillId="7" borderId="0" xfId="2" applyFont="1" applyFill="1" applyBorder="1" applyAlignment="1">
      <alignment horizontal="center"/>
    </xf>
    <xf numFmtId="44" fontId="3" fillId="7" borderId="9" xfId="2" applyFont="1" applyFill="1" applyBorder="1" applyAlignment="1">
      <alignment horizontal="center"/>
    </xf>
    <xf numFmtId="44" fontId="3" fillId="8" borderId="8" xfId="2" applyFont="1" applyFill="1" applyBorder="1" applyAlignment="1">
      <alignment horizontal="center"/>
    </xf>
    <xf numFmtId="44" fontId="3" fillId="8" borderId="9" xfId="2" applyFont="1" applyFill="1" applyBorder="1" applyAlignment="1">
      <alignment horizontal="center"/>
    </xf>
    <xf numFmtId="165" fontId="3" fillId="9" borderId="8" xfId="0" applyNumberFormat="1" applyFont="1" applyFill="1" applyBorder="1" applyAlignment="1">
      <alignment horizontal="center"/>
    </xf>
    <xf numFmtId="165" fontId="3" fillId="9" borderId="9" xfId="0" applyNumberFormat="1" applyFont="1" applyFill="1" applyBorder="1" applyAlignment="1">
      <alignment horizontal="center"/>
    </xf>
    <xf numFmtId="165" fontId="3" fillId="10" borderId="8" xfId="0" applyNumberFormat="1" applyFont="1" applyFill="1" applyBorder="1" applyAlignment="1">
      <alignment horizontal="center"/>
    </xf>
    <xf numFmtId="165" fontId="3" fillId="10" borderId="9" xfId="0" applyNumberFormat="1" applyFont="1" applyFill="1" applyBorder="1" applyAlignment="1">
      <alignment horizontal="center"/>
    </xf>
    <xf numFmtId="44" fontId="10" fillId="5" borderId="10" xfId="2" applyFont="1" applyFill="1" applyBorder="1"/>
    <xf numFmtId="165" fontId="3" fillId="6" borderId="11" xfId="0" applyNumberFormat="1" applyFont="1" applyFill="1" applyBorder="1" applyAlignment="1">
      <alignment horizontal="center"/>
    </xf>
    <xf numFmtId="165" fontId="3" fillId="6" borderId="12" xfId="0" applyNumberFormat="1" applyFont="1" applyFill="1" applyBorder="1" applyAlignment="1">
      <alignment horizontal="center"/>
    </xf>
    <xf numFmtId="165" fontId="3" fillId="6" borderId="13" xfId="0" applyNumberFormat="1" applyFont="1" applyFill="1" applyBorder="1" applyAlignment="1">
      <alignment horizontal="center"/>
    </xf>
    <xf numFmtId="0" fontId="3" fillId="7" borderId="11" xfId="0" applyFont="1" applyFill="1" applyBorder="1" applyAlignment="1">
      <alignment horizontal="center"/>
    </xf>
    <xf numFmtId="0" fontId="3" fillId="7" borderId="12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/>
    </xf>
    <xf numFmtId="2" fontId="3" fillId="8" borderId="11" xfId="0" applyNumberFormat="1" applyFont="1" applyFill="1" applyBorder="1"/>
    <xf numFmtId="2" fontId="3" fillId="8" borderId="13" xfId="0" applyNumberFormat="1" applyFont="1" applyFill="1" applyBorder="1"/>
    <xf numFmtId="166" fontId="3" fillId="9" borderId="11" xfId="3" applyNumberFormat="1" applyFont="1" applyFill="1" applyBorder="1" applyAlignment="1">
      <alignment horizontal="center"/>
    </xf>
    <xf numFmtId="166" fontId="3" fillId="9" borderId="13" xfId="3" applyNumberFormat="1" applyFont="1" applyFill="1" applyBorder="1" applyAlignment="1">
      <alignment horizontal="center"/>
    </xf>
    <xf numFmtId="166" fontId="10" fillId="10" borderId="11" xfId="3" applyNumberFormat="1" applyFont="1" applyFill="1" applyBorder="1" applyAlignment="1">
      <alignment horizontal="center"/>
    </xf>
    <xf numFmtId="166" fontId="10" fillId="10" borderId="13" xfId="3" applyNumberFormat="1" applyFont="1" applyFill="1" applyBorder="1" applyAlignment="1">
      <alignment horizontal="center"/>
    </xf>
    <xf numFmtId="164" fontId="6" fillId="4" borderId="1" xfId="0" applyNumberFormat="1" applyFont="1" applyFill="1" applyBorder="1"/>
  </cellXfs>
  <cellStyles count="4">
    <cellStyle name="Komma" xfId="1" builtinId="3"/>
    <cellStyle name="Procent" xfId="3" builtinId="5"/>
    <cellStyle name="Standaard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rtfolio%20leden%2027%20april%202023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 data"/>
      <sheetName val="2021"/>
      <sheetName val="Member"/>
      <sheetName val="Member div"/>
      <sheetName val="6B "/>
      <sheetName val="trading"/>
      <sheetName val="Dividend"/>
      <sheetName val="Leden"/>
      <sheetName val="Copper plays"/>
      <sheetName val="Trader Ferg"/>
      <sheetName val="crypto"/>
      <sheetName val="Metals all"/>
      <sheetName val="Highscore List"/>
      <sheetName val="Top 10x"/>
      <sheetName val="Optie cal"/>
      <sheetName val="Crescat"/>
      <sheetName val="Formules"/>
      <sheetName val="Gouddichtheid"/>
      <sheetName val="Watchlist"/>
      <sheetName val="2020"/>
      <sheetName val="2019"/>
      <sheetName val="Opties"/>
      <sheetName val="SHORT"/>
      <sheetName val="Blad1"/>
      <sheetName val="Blad4"/>
      <sheetName val="Blad3"/>
      <sheetName val="2018"/>
      <sheetName val="Mijnen"/>
      <sheetName val="Blad2"/>
      <sheetName val="Stockpicking"/>
      <sheetName val="BEARMARKET SURVIVAL"/>
    </sheetNames>
    <sheetDataSet>
      <sheetData sheetId="0">
        <row r="3">
          <cell r="D3">
            <v>1.1059500110595002</v>
          </cell>
        </row>
        <row r="12">
          <cell r="C12">
            <v>163.76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6C0AA-2F8A-BE44-BF7E-D320FC31D404}">
  <dimension ref="A1:O30"/>
  <sheetViews>
    <sheetView tabSelected="1" workbookViewId="0">
      <selection activeCell="R11" sqref="R11"/>
    </sheetView>
  </sheetViews>
  <sheetFormatPr baseColWidth="10" defaultRowHeight="16" x14ac:dyDescent="0.2"/>
  <cols>
    <col min="1" max="1" width="4.33203125" customWidth="1"/>
    <col min="2" max="2" width="13.5" bestFit="1" customWidth="1"/>
    <col min="3" max="3" width="4.33203125" bestFit="1" customWidth="1"/>
    <col min="4" max="4" width="6.83203125" bestFit="1" customWidth="1"/>
    <col min="5" max="5" width="4.5" bestFit="1" customWidth="1"/>
    <col min="6" max="6" width="6.33203125" bestFit="1" customWidth="1"/>
    <col min="7" max="7" width="5.1640625" bestFit="1" customWidth="1"/>
    <col min="8" max="8" width="5.6640625" bestFit="1" customWidth="1"/>
    <col min="9" max="9" width="7.33203125" customWidth="1"/>
    <col min="10" max="10" width="8.6640625" customWidth="1"/>
    <col min="11" max="11" width="7" customWidth="1"/>
    <col min="12" max="12" width="7.33203125" customWidth="1"/>
    <col min="13" max="13" width="5.33203125" bestFit="1" customWidth="1"/>
    <col min="14" max="14" width="7" customWidth="1"/>
    <col min="15" max="15" width="5.1640625" customWidth="1"/>
  </cols>
  <sheetData>
    <row r="1" spans="1:15" ht="1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">
      <c r="A2" s="2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1:15" x14ac:dyDescent="0.2">
      <c r="A3" s="2"/>
      <c r="B3" s="5" t="s">
        <v>2</v>
      </c>
      <c r="C3" s="5" t="s">
        <v>3</v>
      </c>
      <c r="D3" s="6" t="s">
        <v>4</v>
      </c>
      <c r="E3" s="5" t="s">
        <v>5</v>
      </c>
      <c r="F3" s="7" t="s">
        <v>6</v>
      </c>
      <c r="G3" s="5" t="s">
        <v>7</v>
      </c>
      <c r="H3" s="5" t="s">
        <v>8</v>
      </c>
      <c r="I3" s="5" t="s">
        <v>9</v>
      </c>
      <c r="J3" s="7" t="s">
        <v>10</v>
      </c>
      <c r="K3" s="5" t="s">
        <v>11</v>
      </c>
      <c r="L3" s="5" t="s">
        <v>12</v>
      </c>
      <c r="M3" s="8" t="s">
        <v>13</v>
      </c>
      <c r="N3" s="9"/>
      <c r="O3" s="4"/>
    </row>
    <row r="4" spans="1:15" x14ac:dyDescent="0.2">
      <c r="A4" s="2"/>
      <c r="B4" s="10" t="s">
        <v>14</v>
      </c>
      <c r="C4" s="11" t="s">
        <v>15</v>
      </c>
      <c r="D4" s="12">
        <v>44865</v>
      </c>
      <c r="E4" s="11">
        <v>-10</v>
      </c>
      <c r="F4" s="13">
        <v>1.08</v>
      </c>
      <c r="G4" s="14">
        <v>137.66</v>
      </c>
      <c r="H4" s="15">
        <f>-(E4*G4)/F4</f>
        <v>1274.6296296296296</v>
      </c>
      <c r="I4" s="16">
        <f>'[1]auto data'!C12</f>
        <v>163.76</v>
      </c>
      <c r="J4" s="13">
        <f>D30</f>
        <v>1.1059500110595002</v>
      </c>
      <c r="K4" s="15">
        <f>-(E4*I4)/J4</f>
        <v>1480.7179199999998</v>
      </c>
      <c r="L4" s="17">
        <f t="shared" ref="L4:L9" si="0">M4/(H4)</f>
        <v>-0.16168484207467665</v>
      </c>
      <c r="M4" s="18">
        <f>H4-K4</f>
        <v>-206.08829037037026</v>
      </c>
      <c r="N4" s="9"/>
      <c r="O4" s="4"/>
    </row>
    <row r="5" spans="1:15" x14ac:dyDescent="0.2">
      <c r="A5" s="2"/>
      <c r="B5" s="10" t="s">
        <v>16</v>
      </c>
      <c r="C5" s="11" t="s">
        <v>17</v>
      </c>
      <c r="D5" s="12">
        <v>44957</v>
      </c>
      <c r="E5" s="11">
        <v>-7</v>
      </c>
      <c r="F5" s="13">
        <v>1.0864</v>
      </c>
      <c r="G5" s="14">
        <v>2.81</v>
      </c>
      <c r="H5" s="15">
        <f>-(E5*G5)/F5*100</f>
        <v>1810.5670103092784</v>
      </c>
      <c r="I5" s="19">
        <v>3.08</v>
      </c>
      <c r="J5" s="13">
        <f>D30</f>
        <v>1.1059500110595002</v>
      </c>
      <c r="K5" s="15">
        <f>-(E5*I5)/J5*100</f>
        <v>1949.4552000000003</v>
      </c>
      <c r="L5" s="17">
        <f t="shared" si="0"/>
        <v>-7.6709775943060637E-2</v>
      </c>
      <c r="M5" s="18">
        <f>H5-K5</f>
        <v>-138.8881896907219</v>
      </c>
      <c r="N5" s="9"/>
      <c r="O5" s="4"/>
    </row>
    <row r="6" spans="1:15" x14ac:dyDescent="0.2">
      <c r="A6" s="2"/>
      <c r="B6" s="10" t="s">
        <v>18</v>
      </c>
      <c r="C6" s="11" t="s">
        <v>19</v>
      </c>
      <c r="D6" s="12">
        <v>44986</v>
      </c>
      <c r="E6" s="11">
        <v>1</v>
      </c>
      <c r="F6" s="13">
        <v>1.0586</v>
      </c>
      <c r="G6" s="14">
        <v>0.78</v>
      </c>
      <c r="H6" s="15">
        <f t="shared" ref="H6:H9" si="1">(E6*G6)/F6*100</f>
        <v>73.682221802380511</v>
      </c>
      <c r="I6" s="19">
        <v>0.9</v>
      </c>
      <c r="J6" s="13">
        <f>D30</f>
        <v>1.1059500110595002</v>
      </c>
      <c r="K6" s="15">
        <f t="shared" ref="K6:K9" si="2">(E6*I6)/J6*100</f>
        <v>81.378</v>
      </c>
      <c r="L6" s="20">
        <f t="shared" si="0"/>
        <v>0.10444552307692295</v>
      </c>
      <c r="M6" s="18">
        <f>-(H6-K6)</f>
        <v>7.6957781976194894</v>
      </c>
      <c r="N6" s="9"/>
      <c r="O6" s="4"/>
    </row>
    <row r="7" spans="1:15" x14ac:dyDescent="0.2">
      <c r="A7" s="2"/>
      <c r="B7" s="10" t="s">
        <v>20</v>
      </c>
      <c r="C7" s="11" t="s">
        <v>21</v>
      </c>
      <c r="D7" s="12">
        <v>44988</v>
      </c>
      <c r="E7" s="11">
        <v>4</v>
      </c>
      <c r="F7" s="13">
        <v>1.0636000000000001</v>
      </c>
      <c r="G7" s="14">
        <v>1.4375</v>
      </c>
      <c r="H7" s="15">
        <f t="shared" si="1"/>
        <v>540.61677322301614</v>
      </c>
      <c r="I7" s="19">
        <v>1.8</v>
      </c>
      <c r="J7" s="13">
        <f>D30</f>
        <v>1.1059500110595002</v>
      </c>
      <c r="K7" s="15">
        <f t="shared" si="2"/>
        <v>651.024</v>
      </c>
      <c r="L7" s="17">
        <f t="shared" si="0"/>
        <v>-0.20422456765217398</v>
      </c>
      <c r="M7" s="18">
        <f>(H7-K7)</f>
        <v>-110.40722677698386</v>
      </c>
      <c r="N7" s="9"/>
      <c r="O7" s="4"/>
    </row>
    <row r="8" spans="1:15" x14ac:dyDescent="0.2">
      <c r="A8" s="2"/>
      <c r="B8" s="10" t="s">
        <v>22</v>
      </c>
      <c r="C8" s="11" t="s">
        <v>23</v>
      </c>
      <c r="D8" s="12">
        <v>44989</v>
      </c>
      <c r="E8" s="11">
        <v>2</v>
      </c>
      <c r="F8" s="13">
        <v>1.0636000000000001</v>
      </c>
      <c r="G8" s="14">
        <v>2.4500000000000002</v>
      </c>
      <c r="H8" s="15">
        <f t="shared" si="1"/>
        <v>460.69951109439637</v>
      </c>
      <c r="I8" s="19">
        <v>2.65</v>
      </c>
      <c r="J8" s="13">
        <f>D30</f>
        <v>1.1059500110595002</v>
      </c>
      <c r="K8" s="15">
        <f t="shared" si="2"/>
        <v>479.226</v>
      </c>
      <c r="L8" s="17">
        <f t="shared" si="0"/>
        <v>-4.0213823673469429E-2</v>
      </c>
      <c r="M8" s="18">
        <f>(H8-K8)</f>
        <v>-18.526488905603628</v>
      </c>
      <c r="N8" s="9"/>
      <c r="O8" s="4"/>
    </row>
    <row r="9" spans="1:15" x14ac:dyDescent="0.2">
      <c r="A9" s="2"/>
      <c r="B9" s="10" t="s">
        <v>24</v>
      </c>
      <c r="C9" s="11" t="s">
        <v>25</v>
      </c>
      <c r="D9" s="12">
        <v>44998</v>
      </c>
      <c r="E9" s="11">
        <v>1</v>
      </c>
      <c r="F9" s="13">
        <v>1.0741000000000001</v>
      </c>
      <c r="G9" s="14">
        <v>3.45</v>
      </c>
      <c r="H9" s="15">
        <f t="shared" si="1"/>
        <v>321.19914346895075</v>
      </c>
      <c r="I9" s="19">
        <v>3.5</v>
      </c>
      <c r="J9" s="13">
        <f>D30</f>
        <v>1.1059500110595002</v>
      </c>
      <c r="K9" s="15">
        <f t="shared" si="2"/>
        <v>316.46999999999997</v>
      </c>
      <c r="L9" s="20">
        <f t="shared" si="0"/>
        <v>1.4723400000000098E-2</v>
      </c>
      <c r="M9" s="18">
        <f>(H9-K9)</f>
        <v>4.729143468950781</v>
      </c>
      <c r="N9" s="9"/>
      <c r="O9" s="4"/>
    </row>
    <row r="10" spans="1:15" x14ac:dyDescent="0.2">
      <c r="A10" s="2"/>
      <c r="B10" s="10"/>
      <c r="C10" s="11"/>
      <c r="D10" s="12"/>
      <c r="E10" s="11"/>
      <c r="F10" s="13"/>
      <c r="G10" s="14"/>
      <c r="H10" s="15"/>
      <c r="I10" s="19"/>
      <c r="J10" s="13"/>
      <c r="K10" s="15"/>
      <c r="L10" s="17"/>
      <c r="M10" s="18"/>
      <c r="N10" s="9"/>
      <c r="O10" s="4"/>
    </row>
    <row r="11" spans="1:15" x14ac:dyDescent="0.2">
      <c r="A11" s="2"/>
      <c r="B11" s="11"/>
      <c r="C11" s="11"/>
      <c r="D11" s="11"/>
      <c r="E11" s="11"/>
      <c r="F11" s="11"/>
      <c r="G11" s="11"/>
      <c r="H11" s="21">
        <f>SUM(H4:H9)</f>
        <v>4481.3942895276514</v>
      </c>
      <c r="I11" s="19"/>
      <c r="J11" s="13"/>
      <c r="K11" s="21">
        <f>SUM(K4:K9)</f>
        <v>4958.2711200000003</v>
      </c>
      <c r="L11" s="17"/>
      <c r="M11" s="22">
        <f>SUM(M4:M9)</f>
        <v>-461.48527407710941</v>
      </c>
      <c r="N11" s="9"/>
      <c r="O11" s="4"/>
    </row>
    <row r="12" spans="1:15" x14ac:dyDescent="0.2">
      <c r="A12" s="2"/>
      <c r="B12" s="3" t="s">
        <v>26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4"/>
    </row>
    <row r="13" spans="1:15" x14ac:dyDescent="0.2">
      <c r="A13" s="2"/>
      <c r="B13" s="5" t="s">
        <v>2</v>
      </c>
      <c r="C13" s="5" t="s">
        <v>3</v>
      </c>
      <c r="D13" s="6" t="s">
        <v>4</v>
      </c>
      <c r="E13" s="5" t="s">
        <v>5</v>
      </c>
      <c r="F13" s="7" t="s">
        <v>6</v>
      </c>
      <c r="G13" s="5" t="s">
        <v>7</v>
      </c>
      <c r="H13" s="5" t="s">
        <v>8</v>
      </c>
      <c r="I13" s="5" t="s">
        <v>9</v>
      </c>
      <c r="J13" s="7" t="s">
        <v>10</v>
      </c>
      <c r="K13" s="5" t="s">
        <v>11</v>
      </c>
      <c r="L13" s="5" t="s">
        <v>12</v>
      </c>
      <c r="M13" s="8" t="s">
        <v>13</v>
      </c>
      <c r="N13" s="9"/>
      <c r="O13" s="4"/>
    </row>
    <row r="14" spans="1:15" x14ac:dyDescent="0.2">
      <c r="A14" s="2"/>
      <c r="B14" s="11" t="s">
        <v>27</v>
      </c>
      <c r="C14" s="11" t="s">
        <v>17</v>
      </c>
      <c r="D14" s="12">
        <v>44958</v>
      </c>
      <c r="E14" s="11">
        <v>-3</v>
      </c>
      <c r="F14" s="13">
        <v>1.0864</v>
      </c>
      <c r="G14" s="14">
        <v>2.56</v>
      </c>
      <c r="H14" s="15">
        <f>(E14*G14)/F14*100</f>
        <v>-706.92194403534609</v>
      </c>
      <c r="I14" s="16">
        <v>2.36</v>
      </c>
      <c r="J14" s="13">
        <v>1.0775999999999999</v>
      </c>
      <c r="K14" s="15">
        <f>-(E14*I14)/J14*100</f>
        <v>657.01559020044544</v>
      </c>
      <c r="L14" s="20">
        <f>M14/(-H14)</f>
        <v>7.0596696362286535E-2</v>
      </c>
      <c r="M14" s="18">
        <f>-(H14+K14)</f>
        <v>49.906353834900642</v>
      </c>
      <c r="N14" s="9"/>
      <c r="O14" s="4"/>
    </row>
    <row r="15" spans="1:15" x14ac:dyDescent="0.2">
      <c r="A15" s="2"/>
      <c r="B15" s="11" t="s">
        <v>28</v>
      </c>
      <c r="C15" s="11" t="s">
        <v>17</v>
      </c>
      <c r="D15" s="12">
        <v>44978</v>
      </c>
      <c r="E15" s="11">
        <v>2</v>
      </c>
      <c r="F15" s="13">
        <v>1.0644</v>
      </c>
      <c r="G15" s="14">
        <v>0.79</v>
      </c>
      <c r="H15" s="15">
        <f>(E15*G15)/F15*100</f>
        <v>148.4404359263435</v>
      </c>
      <c r="I15" s="16">
        <v>1.63</v>
      </c>
      <c r="J15" s="13">
        <v>1.0685</v>
      </c>
      <c r="K15" s="15">
        <f t="shared" ref="K15:K21" si="3">(E15*I15)/J15*100</f>
        <v>305.10060832943378</v>
      </c>
      <c r="L15" s="20">
        <f t="shared" ref="L15:L21" si="4">M15/(H15)</f>
        <v>1.0553739715560082</v>
      </c>
      <c r="M15" s="18">
        <f>-(H15-K15)</f>
        <v>156.66017240309029</v>
      </c>
      <c r="N15" s="9"/>
      <c r="O15" s="4"/>
    </row>
    <row r="16" spans="1:15" x14ac:dyDescent="0.2">
      <c r="A16" s="2"/>
      <c r="B16" s="11" t="s">
        <v>28</v>
      </c>
      <c r="C16" s="11" t="s">
        <v>17</v>
      </c>
      <c r="D16" s="12">
        <v>44979</v>
      </c>
      <c r="E16" s="11">
        <v>2</v>
      </c>
      <c r="F16" s="13">
        <v>1.0644</v>
      </c>
      <c r="G16" s="14">
        <v>0.79</v>
      </c>
      <c r="H16" s="15">
        <f>(E16*G16)/F16*100</f>
        <v>148.4404359263435</v>
      </c>
      <c r="I16" s="16">
        <v>1.4</v>
      </c>
      <c r="J16" s="13">
        <v>1.0615000000000001</v>
      </c>
      <c r="K16" s="15">
        <f t="shared" si="3"/>
        <v>263.77767310409797</v>
      </c>
      <c r="L16" s="20">
        <f t="shared" si="4"/>
        <v>0.77699338767089776</v>
      </c>
      <c r="M16" s="18">
        <f>-(H16-K16)</f>
        <v>115.33723717775447</v>
      </c>
      <c r="N16" s="9"/>
      <c r="O16" s="4"/>
    </row>
    <row r="17" spans="1:15" x14ac:dyDescent="0.2">
      <c r="A17" s="2"/>
      <c r="B17" s="11" t="s">
        <v>29</v>
      </c>
      <c r="C17" s="11" t="s">
        <v>30</v>
      </c>
      <c r="D17" s="12">
        <v>44998</v>
      </c>
      <c r="E17" s="11">
        <v>2</v>
      </c>
      <c r="F17" s="13">
        <v>1.0586</v>
      </c>
      <c r="G17" s="14">
        <v>0.46</v>
      </c>
      <c r="H17" s="15">
        <f>(E17*G17)/F17*100</f>
        <v>86.907235972038549</v>
      </c>
      <c r="I17" s="16">
        <v>0.83</v>
      </c>
      <c r="J17" s="13">
        <v>1.0745</v>
      </c>
      <c r="K17" s="15">
        <f t="shared" si="3"/>
        <v>154.49046067938573</v>
      </c>
      <c r="L17" s="20">
        <f t="shared" si="4"/>
        <v>0.77764784429562739</v>
      </c>
      <c r="M17" s="18">
        <f>-(H17-K17)</f>
        <v>67.583224707347185</v>
      </c>
      <c r="N17" s="9"/>
      <c r="O17" s="4"/>
    </row>
    <row r="18" spans="1:15" x14ac:dyDescent="0.2">
      <c r="A18" s="2"/>
      <c r="B18" s="11" t="s">
        <v>31</v>
      </c>
      <c r="C18" s="11" t="s">
        <v>30</v>
      </c>
      <c r="D18" s="12">
        <v>44994</v>
      </c>
      <c r="E18" s="11">
        <v>1</v>
      </c>
      <c r="F18" s="13">
        <v>1.0636000000000001</v>
      </c>
      <c r="G18" s="14">
        <v>2.06</v>
      </c>
      <c r="H18" s="15">
        <f t="shared" ref="H18" si="5">(E18*G18)/F18*100</f>
        <v>193.68183527641969</v>
      </c>
      <c r="I18" s="23">
        <v>1.87</v>
      </c>
      <c r="J18" s="13">
        <v>1.0685</v>
      </c>
      <c r="K18" s="15">
        <f t="shared" si="3"/>
        <v>175.01169864295741</v>
      </c>
      <c r="L18" s="20">
        <f t="shared" si="4"/>
        <v>9.6395909336652819E-2</v>
      </c>
      <c r="M18" s="18">
        <f>(H18-K18)</f>
        <v>18.670136633462278</v>
      </c>
      <c r="N18" s="9"/>
      <c r="O18" s="4"/>
    </row>
    <row r="19" spans="1:15" x14ac:dyDescent="0.2">
      <c r="A19" s="2"/>
      <c r="B19" s="11" t="s">
        <v>31</v>
      </c>
      <c r="C19" s="11" t="s">
        <v>30</v>
      </c>
      <c r="D19" s="12">
        <v>44994</v>
      </c>
      <c r="E19" s="11">
        <v>1</v>
      </c>
      <c r="F19" s="13">
        <v>1.0636000000000001</v>
      </c>
      <c r="G19" s="14">
        <v>2.06</v>
      </c>
      <c r="H19" s="15">
        <f>(E19*G19)/F19*100</f>
        <v>193.68183527641969</v>
      </c>
      <c r="I19" s="23">
        <v>1.87</v>
      </c>
      <c r="J19" s="13">
        <v>1.0734999999999999</v>
      </c>
      <c r="K19" s="15">
        <f t="shared" si="3"/>
        <v>174.19655333022826</v>
      </c>
      <c r="L19" s="20">
        <f t="shared" si="4"/>
        <v>0.10060459164062724</v>
      </c>
      <c r="M19" s="18">
        <f>(H19-K19)</f>
        <v>19.485281946191435</v>
      </c>
      <c r="N19" s="9"/>
      <c r="O19" s="4"/>
    </row>
    <row r="20" spans="1:15" x14ac:dyDescent="0.2">
      <c r="A20" s="2"/>
      <c r="B20" s="11" t="s">
        <v>29</v>
      </c>
      <c r="C20" s="11" t="s">
        <v>30</v>
      </c>
      <c r="D20" s="12">
        <v>44985</v>
      </c>
      <c r="E20" s="11">
        <v>2</v>
      </c>
      <c r="F20" s="13">
        <v>1.0586</v>
      </c>
      <c r="G20" s="14">
        <v>0.46</v>
      </c>
      <c r="H20" s="15">
        <f>(E20*G20)/F20*100</f>
        <v>86.907235972038549</v>
      </c>
      <c r="I20" s="16">
        <v>1.1000000000000001</v>
      </c>
      <c r="J20" s="13">
        <v>1.0732999999999999</v>
      </c>
      <c r="K20" s="15">
        <f t="shared" si="3"/>
        <v>204.97530979222961</v>
      </c>
      <c r="L20" s="20">
        <f t="shared" si="4"/>
        <v>1.3585528581092852</v>
      </c>
      <c r="M20" s="18">
        <f>-(H20-K20)</f>
        <v>118.06807382019106</v>
      </c>
      <c r="N20" s="24"/>
      <c r="O20" s="4"/>
    </row>
    <row r="21" spans="1:15" x14ac:dyDescent="0.2">
      <c r="A21" s="2"/>
      <c r="B21" s="11" t="s">
        <v>32</v>
      </c>
      <c r="C21" s="11" t="s">
        <v>30</v>
      </c>
      <c r="D21" s="12">
        <v>44993</v>
      </c>
      <c r="E21" s="11">
        <v>1</v>
      </c>
      <c r="F21" s="13">
        <v>1.0636000000000001</v>
      </c>
      <c r="G21" s="14">
        <v>2.06</v>
      </c>
      <c r="H21" s="15">
        <f t="shared" ref="H21" si="6">(E21*G21)/F21*100</f>
        <v>193.68183527641969</v>
      </c>
      <c r="I21" s="16">
        <v>1.73</v>
      </c>
      <c r="J21" s="13">
        <v>1.0886</v>
      </c>
      <c r="K21" s="15">
        <f t="shared" si="3"/>
        <v>158.91971339334924</v>
      </c>
      <c r="L21" s="20">
        <f t="shared" si="4"/>
        <v>0.17948054774191133</v>
      </c>
      <c r="M21" s="18">
        <f>(H21-K21)</f>
        <v>34.762121883070449</v>
      </c>
      <c r="N21" s="24"/>
      <c r="O21" s="4"/>
    </row>
    <row r="22" spans="1:15" x14ac:dyDescent="0.2">
      <c r="A22" s="2"/>
      <c r="B22" s="25"/>
      <c r="C22" s="25"/>
      <c r="D22" s="26"/>
      <c r="E22" s="25"/>
      <c r="F22" s="27"/>
      <c r="G22" s="28"/>
      <c r="H22" s="29"/>
      <c r="I22" s="30"/>
      <c r="J22" s="27"/>
      <c r="K22" s="29"/>
      <c r="L22" s="31"/>
      <c r="M22" s="32"/>
      <c r="N22" s="24"/>
      <c r="O22" s="4"/>
    </row>
    <row r="23" spans="1:15" x14ac:dyDescent="0.2">
      <c r="A23" s="2"/>
      <c r="B23" s="25"/>
      <c r="C23" s="25"/>
      <c r="D23" s="26"/>
      <c r="E23" s="25"/>
      <c r="F23" s="27"/>
      <c r="G23" s="28"/>
      <c r="H23" s="29"/>
      <c r="I23" s="30"/>
      <c r="J23" s="27"/>
      <c r="K23" s="29"/>
      <c r="L23" s="31"/>
      <c r="M23" s="32"/>
      <c r="N23" s="24"/>
      <c r="O23" s="4"/>
    </row>
    <row r="24" spans="1:15" ht="17" thickBot="1" x14ac:dyDescent="0.25">
      <c r="A24" s="2"/>
      <c r="B24" s="25"/>
      <c r="C24" s="25"/>
      <c r="D24" s="26"/>
      <c r="E24" s="25"/>
      <c r="F24" s="27"/>
      <c r="G24" s="28"/>
      <c r="H24" s="29"/>
      <c r="I24" s="33"/>
      <c r="J24" s="27"/>
      <c r="K24" s="29"/>
      <c r="L24" s="31"/>
      <c r="M24" s="32">
        <f>SUM(M14:M20)</f>
        <v>545.71048052293736</v>
      </c>
      <c r="N24" s="24"/>
      <c r="O24" s="4"/>
    </row>
    <row r="25" spans="1:15" x14ac:dyDescent="0.2">
      <c r="A25" s="2"/>
      <c r="B25" s="34" t="s">
        <v>33</v>
      </c>
      <c r="C25" s="35" t="s">
        <v>34</v>
      </c>
      <c r="D25" s="36"/>
      <c r="E25" s="37"/>
      <c r="F25" s="38" t="s">
        <v>35</v>
      </c>
      <c r="G25" s="39"/>
      <c r="H25" s="40"/>
      <c r="I25" s="41" t="s">
        <v>36</v>
      </c>
      <c r="J25" s="42"/>
      <c r="K25" s="43" t="s">
        <v>37</v>
      </c>
      <c r="L25" s="44"/>
      <c r="M25" s="45" t="s">
        <v>38</v>
      </c>
      <c r="N25" s="46"/>
      <c r="O25" s="4"/>
    </row>
    <row r="26" spans="1:15" x14ac:dyDescent="0.2">
      <c r="A26" s="2"/>
      <c r="B26" s="47">
        <v>10000</v>
      </c>
      <c r="C26" s="48">
        <f>H11</f>
        <v>4481.3942895276514</v>
      </c>
      <c r="D26" s="49"/>
      <c r="E26" s="50"/>
      <c r="F26" s="51">
        <f>M11</f>
        <v>-461.48527407710941</v>
      </c>
      <c r="G26" s="52"/>
      <c r="H26" s="53"/>
      <c r="I26" s="54">
        <f>M24</f>
        <v>545.71048052293736</v>
      </c>
      <c r="J26" s="55"/>
      <c r="K26" s="56">
        <f>B26+F26+I26</f>
        <v>10084.225206445828</v>
      </c>
      <c r="L26" s="57"/>
      <c r="M26" s="58">
        <f>B26+I26</f>
        <v>10545.710480522937</v>
      </c>
      <c r="N26" s="59"/>
      <c r="O26" s="4"/>
    </row>
    <row r="27" spans="1:15" ht="17" thickBot="1" x14ac:dyDescent="0.25">
      <c r="A27" s="2"/>
      <c r="B27" s="60"/>
      <c r="C27" s="61"/>
      <c r="D27" s="62"/>
      <c r="E27" s="63"/>
      <c r="F27" s="64"/>
      <c r="G27" s="65"/>
      <c r="H27" s="66"/>
      <c r="I27" s="67"/>
      <c r="J27" s="68"/>
      <c r="K27" s="69">
        <f>(K26-B26)/B26</f>
        <v>8.4225206445828014E-3</v>
      </c>
      <c r="L27" s="70"/>
      <c r="M27" s="71">
        <f>(M26-B26)/B26</f>
        <v>5.4571048052293736E-2</v>
      </c>
      <c r="N27" s="72"/>
      <c r="O27" s="4"/>
    </row>
    <row r="28" spans="1:15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4"/>
    </row>
    <row r="30" spans="1:15" x14ac:dyDescent="0.2">
      <c r="B30" s="11" t="s">
        <v>39</v>
      </c>
      <c r="C30" s="11" t="s">
        <v>40</v>
      </c>
      <c r="D30" s="73">
        <f>'[1]auto data'!D3</f>
        <v>1.1059500110595002</v>
      </c>
    </row>
  </sheetData>
  <mergeCells count="20">
    <mergeCell ref="B28:N28"/>
    <mergeCell ref="C26:E26"/>
    <mergeCell ref="F26:H26"/>
    <mergeCell ref="I26:J26"/>
    <mergeCell ref="K26:L26"/>
    <mergeCell ref="M26:N26"/>
    <mergeCell ref="C27:E27"/>
    <mergeCell ref="F27:H27"/>
    <mergeCell ref="K27:L27"/>
    <mergeCell ref="M27:N27"/>
    <mergeCell ref="A1:O1"/>
    <mergeCell ref="A2:A28"/>
    <mergeCell ref="B2:N2"/>
    <mergeCell ref="O2:O28"/>
    <mergeCell ref="B12:N12"/>
    <mergeCell ref="C25:E25"/>
    <mergeCell ref="F25:H25"/>
    <mergeCell ref="I25:J25"/>
    <mergeCell ref="K25:L25"/>
    <mergeCell ref="M25:N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2023-04-27T07:15:54Z</dcterms:created>
  <dcterms:modified xsi:type="dcterms:W3CDTF">2023-04-27T07:21:00Z</dcterms:modified>
</cp:coreProperties>
</file>