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116EC0E1-B2B4-A84D-B3F1-9B9317E827C9}" xr6:coauthVersionLast="46" xr6:coauthVersionMax="46" xr10:uidLastSave="{00000000-0000-0000-0000-000000000000}"/>
  <bookViews>
    <workbookView xWindow="480" yWindow="1000" windowWidth="25040" windowHeight="14420" xr2:uid="{6EFDE4AC-B481-D240-8888-30675C42D72F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1" l="1"/>
  <c r="E105" i="1" s="1"/>
  <c r="J75" i="1"/>
  <c r="K75" i="1" s="1"/>
  <c r="L75" i="1" s="1"/>
  <c r="G75" i="1"/>
  <c r="K74" i="1"/>
  <c r="L74" i="1" s="1"/>
  <c r="G74" i="1"/>
  <c r="K73" i="1"/>
  <c r="L73" i="1" s="1"/>
  <c r="G73" i="1"/>
  <c r="J72" i="1"/>
  <c r="K72" i="1" s="1"/>
  <c r="L72" i="1" s="1"/>
  <c r="G72" i="1"/>
  <c r="J71" i="1"/>
  <c r="K71" i="1" s="1"/>
  <c r="L71" i="1" s="1"/>
  <c r="G71" i="1"/>
  <c r="L70" i="1"/>
  <c r="K70" i="1"/>
  <c r="G70" i="1"/>
  <c r="K69" i="1"/>
  <c r="L69" i="1" s="1"/>
  <c r="G69" i="1"/>
  <c r="K68" i="1"/>
  <c r="L68" i="1" s="1"/>
  <c r="G68" i="1"/>
  <c r="K67" i="1"/>
  <c r="L67" i="1" s="1"/>
  <c r="G67" i="1"/>
  <c r="L66" i="1"/>
  <c r="K66" i="1"/>
  <c r="G66" i="1"/>
  <c r="K65" i="1"/>
  <c r="L65" i="1" s="1"/>
  <c r="G65" i="1"/>
  <c r="J64" i="1"/>
  <c r="K64" i="1" s="1"/>
  <c r="L64" i="1" s="1"/>
  <c r="I64" i="1"/>
  <c r="G64" i="1"/>
  <c r="K63" i="1"/>
  <c r="L63" i="1" s="1"/>
  <c r="J63" i="1"/>
  <c r="G63" i="1"/>
  <c r="K62" i="1"/>
  <c r="L62" i="1" s="1"/>
  <c r="G62" i="1"/>
  <c r="J61" i="1"/>
  <c r="K61" i="1" s="1"/>
  <c r="L61" i="1" s="1"/>
  <c r="G61" i="1"/>
  <c r="K60" i="1"/>
  <c r="L60" i="1" s="1"/>
  <c r="G60" i="1"/>
  <c r="J59" i="1"/>
  <c r="I59" i="1"/>
  <c r="K59" i="1" s="1"/>
  <c r="L59" i="1" s="1"/>
  <c r="G59" i="1"/>
  <c r="J58" i="1"/>
  <c r="K58" i="1" s="1"/>
  <c r="L58" i="1" s="1"/>
  <c r="G58" i="1"/>
  <c r="J57" i="1"/>
  <c r="K57" i="1" s="1"/>
  <c r="L57" i="1" s="1"/>
  <c r="I57" i="1"/>
  <c r="G57" i="1"/>
  <c r="K56" i="1"/>
  <c r="L56" i="1" s="1"/>
  <c r="J56" i="1"/>
  <c r="G56" i="1"/>
  <c r="K55" i="1"/>
  <c r="L55" i="1" s="1"/>
  <c r="J55" i="1"/>
  <c r="G55" i="1"/>
  <c r="K54" i="1"/>
  <c r="L54" i="1" s="1"/>
  <c r="J54" i="1"/>
  <c r="G54" i="1"/>
  <c r="K53" i="1"/>
  <c r="L53" i="1" s="1"/>
  <c r="J53" i="1"/>
  <c r="G53" i="1"/>
  <c r="K52" i="1"/>
  <c r="L52" i="1" s="1"/>
  <c r="G52" i="1"/>
  <c r="J51" i="1"/>
  <c r="K51" i="1" s="1"/>
  <c r="L51" i="1" s="1"/>
  <c r="I51" i="1"/>
  <c r="G51" i="1"/>
  <c r="M49" i="1"/>
  <c r="L49" i="1"/>
  <c r="K49" i="1"/>
  <c r="G49" i="1"/>
  <c r="M48" i="1"/>
  <c r="L48" i="1"/>
  <c r="K48" i="1"/>
  <c r="G48" i="1"/>
  <c r="J46" i="1"/>
  <c r="K46" i="1" s="1"/>
  <c r="G46" i="1"/>
  <c r="J45" i="1"/>
  <c r="K45" i="1" s="1"/>
  <c r="G45" i="1"/>
  <c r="O43" i="1"/>
  <c r="P43" i="1" s="1"/>
  <c r="J43" i="1"/>
  <c r="K43" i="1" s="1"/>
  <c r="G43" i="1"/>
  <c r="P42" i="1"/>
  <c r="O42" i="1"/>
  <c r="K42" i="1"/>
  <c r="M42" i="1" s="1"/>
  <c r="J42" i="1"/>
  <c r="G42" i="1"/>
  <c r="O41" i="1"/>
  <c r="P41" i="1" s="1"/>
  <c r="J41" i="1"/>
  <c r="K41" i="1" s="1"/>
  <c r="G41" i="1"/>
  <c r="O40" i="1"/>
  <c r="P40" i="1" s="1"/>
  <c r="J40" i="1"/>
  <c r="K40" i="1" s="1"/>
  <c r="G40" i="1"/>
  <c r="J39" i="1"/>
  <c r="I39" i="1"/>
  <c r="K39" i="1" s="1"/>
  <c r="G39" i="1"/>
  <c r="P38" i="1"/>
  <c r="M38" i="1"/>
  <c r="O37" i="1"/>
  <c r="P37" i="1" s="1"/>
  <c r="J37" i="1"/>
  <c r="K37" i="1" s="1"/>
  <c r="G37" i="1"/>
  <c r="O36" i="1"/>
  <c r="P36" i="1" s="1"/>
  <c r="J36" i="1"/>
  <c r="K36" i="1" s="1"/>
  <c r="G36" i="1"/>
  <c r="J34" i="1"/>
  <c r="I34" i="1"/>
  <c r="K34" i="1" s="1"/>
  <c r="G34" i="1"/>
  <c r="J33" i="1"/>
  <c r="I33" i="1"/>
  <c r="K33" i="1" s="1"/>
  <c r="G33" i="1"/>
  <c r="K32" i="1"/>
  <c r="M32" i="1" s="1"/>
  <c r="J32" i="1"/>
  <c r="I32" i="1"/>
  <c r="O32" i="1" s="1"/>
  <c r="P32" i="1" s="1"/>
  <c r="G32" i="1"/>
  <c r="L32" i="1" s="1"/>
  <c r="K31" i="1"/>
  <c r="M31" i="1" s="1"/>
  <c r="J31" i="1"/>
  <c r="I31" i="1"/>
  <c r="O31" i="1" s="1"/>
  <c r="P31" i="1" s="1"/>
  <c r="G31" i="1"/>
  <c r="L31" i="1" s="1"/>
  <c r="P29" i="1"/>
  <c r="O29" i="1"/>
  <c r="L29" i="1"/>
  <c r="K29" i="1"/>
  <c r="M29" i="1" s="1"/>
  <c r="J29" i="1"/>
  <c r="G29" i="1"/>
  <c r="P28" i="1"/>
  <c r="O28" i="1"/>
  <c r="K28" i="1"/>
  <c r="M28" i="1" s="1"/>
  <c r="J28" i="1"/>
  <c r="G28" i="1"/>
  <c r="O27" i="1"/>
  <c r="P27" i="1" s="1"/>
  <c r="J27" i="1"/>
  <c r="K27" i="1" s="1"/>
  <c r="G27" i="1"/>
  <c r="O26" i="1"/>
  <c r="P26" i="1" s="1"/>
  <c r="J26" i="1"/>
  <c r="K26" i="1" s="1"/>
  <c r="G26" i="1"/>
  <c r="P25" i="1"/>
  <c r="O25" i="1"/>
  <c r="L25" i="1"/>
  <c r="K25" i="1"/>
  <c r="M25" i="1" s="1"/>
  <c r="J25" i="1"/>
  <c r="G25" i="1"/>
  <c r="P24" i="1"/>
  <c r="O24" i="1"/>
  <c r="K24" i="1"/>
  <c r="M24" i="1" s="1"/>
  <c r="J24" i="1"/>
  <c r="G24" i="1"/>
  <c r="O23" i="1"/>
  <c r="P23" i="1" s="1"/>
  <c r="J23" i="1"/>
  <c r="K23" i="1" s="1"/>
  <c r="G23" i="1"/>
  <c r="O22" i="1"/>
  <c r="P22" i="1" s="1"/>
  <c r="J22" i="1"/>
  <c r="K22" i="1" s="1"/>
  <c r="G22" i="1"/>
  <c r="P21" i="1"/>
  <c r="O21" i="1"/>
  <c r="L21" i="1"/>
  <c r="K21" i="1"/>
  <c r="M21" i="1" s="1"/>
  <c r="J21" i="1"/>
  <c r="G21" i="1"/>
  <c r="P20" i="1"/>
  <c r="O20" i="1"/>
  <c r="K20" i="1"/>
  <c r="M20" i="1" s="1"/>
  <c r="J20" i="1"/>
  <c r="G20" i="1"/>
  <c r="O19" i="1"/>
  <c r="P19" i="1" s="1"/>
  <c r="J19" i="1"/>
  <c r="K19" i="1" s="1"/>
  <c r="G19" i="1"/>
  <c r="O18" i="1"/>
  <c r="P18" i="1" s="1"/>
  <c r="J18" i="1"/>
  <c r="K18" i="1" s="1"/>
  <c r="G18" i="1"/>
  <c r="P17" i="1"/>
  <c r="O17" i="1"/>
  <c r="M17" i="1"/>
  <c r="K17" i="1"/>
  <c r="J17" i="1"/>
  <c r="G17" i="1"/>
  <c r="L17" i="1" s="1"/>
  <c r="P16" i="1"/>
  <c r="O16" i="1"/>
  <c r="L16" i="1"/>
  <c r="K16" i="1"/>
  <c r="M16" i="1" s="1"/>
  <c r="J16" i="1"/>
  <c r="G16" i="1"/>
  <c r="P15" i="1"/>
  <c r="O15" i="1"/>
  <c r="K15" i="1"/>
  <c r="M15" i="1" s="1"/>
  <c r="J15" i="1"/>
  <c r="G15" i="1"/>
  <c r="O13" i="1"/>
  <c r="P13" i="1" s="1"/>
  <c r="J13" i="1"/>
  <c r="K13" i="1" s="1"/>
  <c r="G13" i="1"/>
  <c r="P12" i="1"/>
  <c r="O12" i="1"/>
  <c r="K12" i="1"/>
  <c r="J12" i="1"/>
  <c r="G12" i="1"/>
  <c r="M12" i="1" s="1"/>
  <c r="P11" i="1"/>
  <c r="O11" i="1"/>
  <c r="L11" i="1"/>
  <c r="K11" i="1"/>
  <c r="M11" i="1" s="1"/>
  <c r="J11" i="1"/>
  <c r="G11" i="1"/>
  <c r="P10" i="1"/>
  <c r="O10" i="1"/>
  <c r="K10" i="1"/>
  <c r="M10" i="1" s="1"/>
  <c r="J10" i="1"/>
  <c r="G10" i="1"/>
  <c r="O9" i="1"/>
  <c r="P9" i="1" s="1"/>
  <c r="J9" i="1"/>
  <c r="I9" i="1"/>
  <c r="K9" i="1" s="1"/>
  <c r="G9" i="1"/>
  <c r="O8" i="1"/>
  <c r="P8" i="1" s="1"/>
  <c r="J8" i="1"/>
  <c r="K8" i="1" s="1"/>
  <c r="G8" i="1"/>
  <c r="J7" i="1"/>
  <c r="I7" i="1"/>
  <c r="K7" i="1" s="1"/>
  <c r="G7" i="1"/>
  <c r="P6" i="1"/>
  <c r="O6" i="1"/>
  <c r="K6" i="1"/>
  <c r="J6" i="1"/>
  <c r="G6" i="1"/>
  <c r="M6" i="1" s="1"/>
  <c r="P5" i="1"/>
  <c r="O5" i="1"/>
  <c r="L5" i="1"/>
  <c r="K5" i="1"/>
  <c r="M5" i="1" s="1"/>
  <c r="J5" i="1"/>
  <c r="G5" i="1"/>
  <c r="P4" i="1"/>
  <c r="O4" i="1"/>
  <c r="K4" i="1"/>
  <c r="M4" i="1" s="1"/>
  <c r="J4" i="1"/>
  <c r="G4" i="1"/>
  <c r="E103" i="1" s="1"/>
  <c r="M19" i="1" l="1"/>
  <c r="L19" i="1"/>
  <c r="M33" i="1"/>
  <c r="L33" i="1"/>
  <c r="M41" i="1"/>
  <c r="L41" i="1"/>
  <c r="M43" i="1"/>
  <c r="L43" i="1"/>
  <c r="L9" i="1"/>
  <c r="M9" i="1"/>
  <c r="L13" i="1"/>
  <c r="M13" i="1"/>
  <c r="L18" i="1"/>
  <c r="M18" i="1"/>
  <c r="M23" i="1"/>
  <c r="L23" i="1"/>
  <c r="M37" i="1"/>
  <c r="L37" i="1"/>
  <c r="L40" i="1"/>
  <c r="M40" i="1"/>
  <c r="M46" i="1"/>
  <c r="L46" i="1"/>
  <c r="L8" i="1"/>
  <c r="M8" i="1"/>
  <c r="L22" i="1"/>
  <c r="M22" i="1"/>
  <c r="M27" i="1"/>
  <c r="L27" i="1"/>
  <c r="L36" i="1"/>
  <c r="M36" i="1"/>
  <c r="M39" i="1"/>
  <c r="L39" i="1"/>
  <c r="M7" i="1"/>
  <c r="L7" i="1"/>
  <c r="L26" i="1"/>
  <c r="M26" i="1"/>
  <c r="M34" i="1"/>
  <c r="L34" i="1"/>
  <c r="L45" i="1"/>
  <c r="M45" i="1"/>
  <c r="P103" i="1"/>
  <c r="P104" i="1" s="1"/>
  <c r="L6" i="1"/>
  <c r="L12" i="1"/>
  <c r="K103" i="1"/>
  <c r="K104" i="1" s="1"/>
  <c r="K106" i="1" s="1"/>
  <c r="E106" i="1" s="1"/>
  <c r="L20" i="1"/>
  <c r="L24" i="1"/>
  <c r="L28" i="1"/>
  <c r="L42" i="1"/>
  <c r="L4" i="1"/>
  <c r="O7" i="1"/>
  <c r="P7" i="1" s="1"/>
  <c r="L10" i="1"/>
  <c r="L15" i="1"/>
  <c r="O33" i="1"/>
  <c r="P33" i="1" s="1"/>
  <c r="O34" i="1"/>
  <c r="P34" i="1" s="1"/>
  <c r="O39" i="1"/>
  <c r="P39" i="1" s="1"/>
</calcChain>
</file>

<file path=xl/sharedStrings.xml><?xml version="1.0" encoding="utf-8"?>
<sst xmlns="http://schemas.openxmlformats.org/spreadsheetml/2006/main" count="240" uniqueCount="205">
  <si>
    <t xml:space="preserve">datum: 19-february-2021    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</si>
  <si>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</si>
  <si>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</si>
  <si>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</si>
  <si>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</si>
  <si>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</si>
  <si>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</si>
  <si>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</si>
  <si>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</si>
  <si>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</si>
  <si>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</si>
  <si>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</si>
  <si>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</si>
  <si>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</si>
  <si>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</si>
  <si>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</si>
  <si>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</si>
  <si>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</si>
  <si>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</si>
  <si>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</si>
  <si>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</si>
  <si>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</si>
  <si>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</si>
  <si>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</si>
  <si>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</si>
  <si>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</si>
  <si>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</si>
  <si>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</si>
  <si>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</si>
  <si>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</si>
  <si>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</si>
  <si>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</si>
  <si>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</si>
  <si>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</si>
  <si>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</si>
  <si>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</si>
  <si>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</si>
  <si>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</si>
  <si>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Golden eggs basket, max 15 pos.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</si>
  <si>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</si>
  <si>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</si>
  <si>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</si>
  <si>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</si>
  <si>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</si>
  <si>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</si>
  <si>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</si>
  <si>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</si>
  <si>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</si>
  <si>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</si>
  <si>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</si>
  <si>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</si>
  <si>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</si>
  <si>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</si>
  <si>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9.Idaho Champion GM Cananada</t>
  </si>
  <si>
    <t>ITKO</t>
  </si>
  <si>
    <t>10. Contact Gold</t>
  </si>
  <si>
    <t>C</t>
  </si>
  <si>
    <t>11. KORE Mining Ltd</t>
  </si>
  <si>
    <t>KORE</t>
  </si>
  <si>
    <t>12. Fortune Bay Corp</t>
  </si>
  <si>
    <t>FOR</t>
  </si>
  <si>
    <t>13. Brixton Metals Corp</t>
  </si>
  <si>
    <t>BBB</t>
  </si>
  <si>
    <t>14. Aftermath Silver Corp</t>
  </si>
  <si>
    <t>AAG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</si>
  <si>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</si>
  <si>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</si>
  <si>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</si>
  <si>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</si>
  <si>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</si>
  <si>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</si>
  <si>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</si>
  <si>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</si>
  <si>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</si>
  <si>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</si>
  <si>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</si>
  <si>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</si>
  <si>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</si>
  <si>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</si>
  <si>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</si>
  <si>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</si>
  <si>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5. Uranium Energy Corp</t>
  </si>
  <si>
    <t>UEC</t>
  </si>
  <si>
    <t>EV-metals &amp; Base Metals</t>
  </si>
  <si>
    <t>2. Norilsk Nikkel</t>
  </si>
  <si>
    <t>NILSY</t>
  </si>
  <si>
    <t>3. Atico Mining Corp</t>
  </si>
  <si>
    <t>ATY^</t>
  </si>
  <si>
    <t>5. FPX Nickel Corp</t>
  </si>
  <si>
    <t>FPX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</si>
  <si>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</si>
  <si>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</si>
  <si>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</si>
  <si>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</si>
  <si>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</si>
  <si>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</si>
  <si>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</si>
  <si>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</si>
  <si>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</si>
  <si>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Crypto's box, max 10 positions</t>
  </si>
  <si>
    <t>7. Litecoin</t>
  </si>
  <si>
    <t>LTC</t>
  </si>
  <si>
    <t>10. Filecoin</t>
  </si>
  <si>
    <t>FIL</t>
  </si>
  <si>
    <t>FGS</t>
  </si>
  <si>
    <t>2. Innovative Industrial Properties</t>
  </si>
  <si>
    <t>IIPR</t>
  </si>
  <si>
    <t>weed</t>
  </si>
  <si>
    <t>3. Bitcoin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</si>
  <si>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</si>
  <si>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</si>
  <si>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</si>
  <si>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</si>
  <si>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</si>
  <si>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</si>
  <si>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</si>
  <si>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</si>
  <si>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</si>
  <si>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</si>
  <si>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</si>
  <si>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</si>
  <si>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</si>
  <si>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</si>
  <si>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</si>
  <si>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</si>
  <si>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</si>
  <si>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</si>
  <si>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</si>
  <si>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</si>
  <si>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</si>
  <si>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</si>
  <si>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</si>
  <si>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</si>
  <si>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</si>
  <si>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</si>
  <si>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</si>
  <si>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</si>
  <si>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</si>
  <si>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</si>
  <si>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</si>
  <si>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</si>
  <si>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</si>
  <si>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</si>
  <si>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</si>
  <si>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</si>
  <si>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</si>
  <si>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</si>
  <si>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</si>
  <si>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</si>
  <si>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</si>
  <si>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</si>
  <si>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</si>
  <si>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</si>
  <si>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</si>
  <si>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</si>
  <si>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</si>
  <si>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</si>
  <si>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</si>
  <si>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</si>
  <si>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</si>
  <si>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</si>
  <si>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</si>
  <si>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</si>
  <si>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</si>
  <si>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</si>
  <si>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</si>
  <si>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</si>
  <si>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</si>
  <si>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</si>
  <si>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</si>
  <si>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</si>
  <si>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</si>
  <si>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</si>
  <si>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</si>
  <si>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</si>
  <si>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</si>
  <si>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</si>
  <si>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</si>
  <si>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</si>
  <si>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</si>
  <si>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</si>
  <si>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</si>
  <si>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Amerikaanse dollar</t>
  </si>
  <si>
    <t>$</t>
  </si>
  <si>
    <t>Canadese dollar</t>
  </si>
  <si>
    <t>CAD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</si>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</sst>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[$€-2]\ * #,##0_);_([$€-2]\ * \(#,##0\);_([$€-2]\ * &quot;-&quot;??_);_(@_)"/>
    <numFmt numFmtId="165" formatCode="0.0%"/>
    <numFmt numFmtId="166" formatCode="0.0000"/>
    <numFmt numFmtId="167" formatCode="_(* #,##0.000_);_(* \(#,##0.000\);_(* &quot;-&quot;??_);_(@_)"/>
    <numFmt numFmtId="168" formatCode="_(* #,##0_);_(* \(#,##0\);_(* &quot;-&quot;??_);_(@_)"/>
    <numFmt numFmtId="169" formatCode="0.000"/>
    <numFmt numFmtId="170" formatCode="_(* #,##0.0000_);_(* \(#,##0.0000\);_(* &quot;-&quot;??_);_(@_)"/>
    <numFmt numFmtId="171" formatCode="_(&quot;€&quot;\ * #,##0_);_(&quot;€&quot;\ * \(#,##0\);_(&quot;€&quot;\ * &quot;-&quot;??_);_(@_)"/>
    <numFmt numFmtId="172" formatCode="_ [$€-413]\ * #,##0_ ;_ [$€-413]\ * \-#,##0_ ;_ [$€-413]\ * &quot;-&quot;??_ ;_ @_ "/>
    <numFmt numFmtId="173" formatCode="#,##0.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14" fontId="4" fillId="0" borderId="2" xfId="0" applyNumberFormat="1" applyFont="1" applyBorder="1"/>
    <xf numFmtId="43" fontId="4" fillId="0" borderId="2" xfId="1" applyFont="1" applyBorder="1"/>
    <xf numFmtId="164" fontId="4" fillId="0" borderId="2" xfId="0" applyNumberFormat="1" applyFont="1" applyBorder="1"/>
    <xf numFmtId="165" fontId="4" fillId="0" borderId="2" xfId="3" applyNumberFormat="1" applyFont="1" applyBorder="1"/>
    <xf numFmtId="16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left"/>
    </xf>
    <xf numFmtId="43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/>
    <xf numFmtId="2" fontId="5" fillId="0" borderId="3" xfId="0" applyNumberFormat="1" applyFont="1" applyBorder="1"/>
    <xf numFmtId="165" fontId="6" fillId="0" borderId="2" xfId="3" applyNumberFormat="1" applyFont="1" applyBorder="1"/>
    <xf numFmtId="43" fontId="7" fillId="0" borderId="2" xfId="0" applyNumberFormat="1" applyFont="1" applyBorder="1" applyAlignment="1">
      <alignment horizontal="center"/>
    </xf>
    <xf numFmtId="165" fontId="7" fillId="0" borderId="2" xfId="3" applyNumberFormat="1" applyFont="1" applyBorder="1"/>
    <xf numFmtId="167" fontId="4" fillId="0" borderId="2" xfId="1" applyNumberFormat="1" applyFont="1" applyBorder="1"/>
    <xf numFmtId="2" fontId="4" fillId="0" borderId="2" xfId="0" applyNumberFormat="1" applyFont="1" applyBorder="1"/>
    <xf numFmtId="0" fontId="5" fillId="0" borderId="3" xfId="0" applyFont="1" applyBorder="1"/>
    <xf numFmtId="0" fontId="4" fillId="0" borderId="2" xfId="0" applyFont="1" applyBorder="1" applyAlignment="1">
      <alignment horizontal="right"/>
    </xf>
    <xf numFmtId="43" fontId="6" fillId="0" borderId="2" xfId="0" applyNumberFormat="1" applyFont="1" applyBorder="1" applyAlignment="1">
      <alignment horizontal="center"/>
    </xf>
    <xf numFmtId="1" fontId="4" fillId="0" borderId="2" xfId="0" applyNumberFormat="1" applyFont="1" applyBorder="1"/>
    <xf numFmtId="43" fontId="4" fillId="0" borderId="2" xfId="1" applyFont="1" applyBorder="1" applyAlignment="1">
      <alignment horizontal="right"/>
    </xf>
    <xf numFmtId="168" fontId="4" fillId="0" borderId="2" xfId="0" applyNumberFormat="1" applyFont="1" applyBorder="1"/>
    <xf numFmtId="1" fontId="5" fillId="0" borderId="3" xfId="0" applyNumberFormat="1" applyFont="1" applyBorder="1"/>
    <xf numFmtId="1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8" fillId="0" borderId="0" xfId="0" applyFont="1"/>
    <xf numFmtId="0" fontId="4" fillId="0" borderId="4" xfId="0" applyFont="1" applyBorder="1"/>
    <xf numFmtId="166" fontId="4" fillId="0" borderId="4" xfId="0" applyNumberFormat="1" applyFont="1" applyBorder="1"/>
    <xf numFmtId="164" fontId="4" fillId="0" borderId="4" xfId="0" applyNumberFormat="1" applyFont="1" applyBorder="1"/>
    <xf numFmtId="16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9" fontId="9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left" vertical="center"/>
    </xf>
    <xf numFmtId="0" fontId="5" fillId="0" borderId="2" xfId="0" applyFont="1" applyBorder="1"/>
    <xf numFmtId="14" fontId="5" fillId="0" borderId="2" xfId="0" applyNumberFormat="1" applyFont="1" applyBorder="1"/>
    <xf numFmtId="43" fontId="5" fillId="0" borderId="2" xfId="0" applyNumberFormat="1" applyFont="1" applyBorder="1"/>
    <xf numFmtId="43" fontId="5" fillId="0" borderId="2" xfId="0" applyNumberFormat="1" applyFont="1" applyBorder="1" applyAlignment="1">
      <alignment horizontal="right"/>
    </xf>
    <xf numFmtId="43" fontId="4" fillId="0" borderId="2" xfId="1" applyFont="1" applyFill="1" applyBorder="1"/>
    <xf numFmtId="43" fontId="4" fillId="0" borderId="2" xfId="1" applyFont="1" applyFill="1" applyBorder="1" applyAlignment="1">
      <alignment horizontal="right"/>
    </xf>
    <xf numFmtId="170" fontId="4" fillId="0" borderId="2" xfId="0" applyNumberFormat="1" applyFont="1" applyBorder="1"/>
    <xf numFmtId="43" fontId="4" fillId="0" borderId="2" xfId="0" applyNumberFormat="1" applyFont="1" applyBorder="1"/>
    <xf numFmtId="164" fontId="4" fillId="0" borderId="2" xfId="2" applyNumberFormat="1" applyFont="1" applyBorder="1"/>
    <xf numFmtId="171" fontId="4" fillId="0" borderId="2" xfId="2" applyNumberFormat="1" applyFont="1" applyBorder="1"/>
    <xf numFmtId="166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72" fontId="3" fillId="0" borderId="2" xfId="0" applyNumberFormat="1" applyFont="1" applyBorder="1" applyAlignment="1">
      <alignment horizontal="left"/>
    </xf>
    <xf numFmtId="171" fontId="3" fillId="0" borderId="2" xfId="2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72" fontId="3" fillId="0" borderId="2" xfId="3" applyNumberFormat="1" applyFont="1" applyBorder="1" applyAlignment="1">
      <alignment horizontal="right"/>
    </xf>
    <xf numFmtId="172" fontId="3" fillId="0" borderId="2" xfId="0" applyNumberFormat="1" applyFont="1" applyBorder="1"/>
    <xf numFmtId="9" fontId="3" fillId="0" borderId="2" xfId="3" applyFont="1" applyBorder="1" applyAlignment="1">
      <alignment horizontal="right"/>
    </xf>
    <xf numFmtId="165" fontId="3" fillId="0" borderId="2" xfId="3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3" fontId="4" fillId="0" borderId="2" xfId="0" applyNumberFormat="1" applyFont="1" applyBorder="1"/>
    <xf numFmtId="165" fontId="4" fillId="0" borderId="2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/>
      <sheetData sheetId="4">
        <row r="3">
          <cell r="P3">
            <v>2.97</v>
          </cell>
        </row>
        <row r="4">
          <cell r="P4">
            <v>0</v>
          </cell>
        </row>
        <row r="5">
          <cell r="P5">
            <v>8.25</v>
          </cell>
        </row>
        <row r="6">
          <cell r="P6">
            <v>3.89</v>
          </cell>
        </row>
        <row r="7">
          <cell r="P7">
            <v>0.39</v>
          </cell>
        </row>
        <row r="8">
          <cell r="P8">
            <v>0.18</v>
          </cell>
        </row>
        <row r="9">
          <cell r="P9">
            <v>0.16</v>
          </cell>
        </row>
        <row r="10">
          <cell r="P10">
            <v>0.17</v>
          </cell>
        </row>
        <row r="11">
          <cell r="P11">
            <v>0.86</v>
          </cell>
        </row>
        <row r="12">
          <cell r="P12">
            <v>0.54</v>
          </cell>
        </row>
        <row r="22">
          <cell r="P22">
            <v>4.9000000000000009E-2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8C60-3BDA-C148-9CE5-33008406125D}">
  <dimension ref="A1:P110"/>
  <sheetViews>
    <sheetView tabSelected="1" workbookViewId="0">
      <selection activeCell="C5" sqref="C5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5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5" t="s">
        <v>14</v>
      </c>
      <c r="O2" s="6" t="s">
        <v>15</v>
      </c>
      <c r="P2" s="4" t="s">
        <v>16</v>
      </c>
    </row>
    <row r="3" spans="1:16" x14ac:dyDescent="0.2">
      <c r="A3" s="2" t="s">
        <v>17</v>
      </c>
      <c r="B3" s="7"/>
      <c r="C3" s="8"/>
      <c r="D3" s="7"/>
      <c r="E3" s="7"/>
      <c r="F3" s="9"/>
      <c r="G3" s="10"/>
      <c r="H3" s="7"/>
      <c r="I3" s="7"/>
      <c r="J3" s="7"/>
      <c r="K3" s="10"/>
      <c r="L3" s="11"/>
      <c r="M3" s="12"/>
      <c r="N3" s="13"/>
      <c r="O3" s="14"/>
      <c r="P3" s="15"/>
    </row>
    <row r="4" spans="1:16" x14ac:dyDescent="0.2">
      <c r="A4" s="7" t="s">
        <v>18</v>
      </c>
      <c r="B4" s="7" t="s">
        <v>19</v>
      </c>
      <c r="C4" s="8">
        <v>43837</v>
      </c>
      <c r="D4" s="7">
        <v>720</v>
      </c>
      <c r="E4" s="16">
        <v>1.45</v>
      </c>
      <c r="F4" s="9">
        <v>0.81</v>
      </c>
      <c r="G4" s="10">
        <f t="shared" ref="G4:G56" si="0">(F4*D4)/E4</f>
        <v>402.20689655172418</v>
      </c>
      <c r="H4" s="17">
        <v>1.08</v>
      </c>
      <c r="I4" s="7">
        <v>0</v>
      </c>
      <c r="J4" s="16">
        <f>J99</f>
        <v>1.53</v>
      </c>
      <c r="K4" s="10">
        <f t="shared" ref="K4:K56" si="1">((H4+I4)/J4)*D4</f>
        <v>508.23529411764707</v>
      </c>
      <c r="L4" s="18">
        <f t="shared" ref="L4:L41" si="2">(K4-G4)/G4</f>
        <v>0.26361655773420467</v>
      </c>
      <c r="M4" s="12">
        <f t="shared" ref="M4:M41" si="3">K4-G4</f>
        <v>106.02839756592289</v>
      </c>
      <c r="N4" s="13">
        <v>1.55</v>
      </c>
      <c r="O4" s="14">
        <f>(N4+I4)*0.33</f>
        <v>0.51150000000000007</v>
      </c>
      <c r="P4" s="19">
        <f t="shared" ref="P4:P40" si="4">O4-F4</f>
        <v>-0.29849999999999999</v>
      </c>
    </row>
    <row r="5" spans="1:16" x14ac:dyDescent="0.2">
      <c r="A5" s="7" t="s">
        <v>20</v>
      </c>
      <c r="B5" s="7" t="s">
        <v>21</v>
      </c>
      <c r="C5" s="8">
        <v>43850</v>
      </c>
      <c r="D5" s="7">
        <v>122</v>
      </c>
      <c r="E5" s="16">
        <v>1.45</v>
      </c>
      <c r="F5" s="9">
        <v>2.4700000000000002</v>
      </c>
      <c r="G5" s="10">
        <f t="shared" si="0"/>
        <v>207.82068965517243</v>
      </c>
      <c r="H5" s="17">
        <v>2.58</v>
      </c>
      <c r="I5" s="7">
        <v>0</v>
      </c>
      <c r="J5" s="16">
        <f>J99</f>
        <v>1.53</v>
      </c>
      <c r="K5" s="10">
        <f t="shared" si="1"/>
        <v>205.72549019607843</v>
      </c>
      <c r="L5" s="20">
        <f>(K5-G5)/G5</f>
        <v>-1.0081765499722261E-2</v>
      </c>
      <c r="M5" s="12">
        <f t="shared" si="3"/>
        <v>-2.0951994590940046</v>
      </c>
      <c r="N5" s="13">
        <v>3.9</v>
      </c>
      <c r="O5" s="14">
        <f>(N5+I5)*0.33</f>
        <v>1.2869999999999999</v>
      </c>
      <c r="P5" s="19">
        <f>O5-F5</f>
        <v>-1.1830000000000003</v>
      </c>
    </row>
    <row r="6" spans="1:16" x14ac:dyDescent="0.2">
      <c r="A6" s="7" t="s">
        <v>22</v>
      </c>
      <c r="B6" s="7" t="s">
        <v>23</v>
      </c>
      <c r="C6" s="8">
        <v>43881</v>
      </c>
      <c r="D6" s="7">
        <v>6400</v>
      </c>
      <c r="E6" s="16">
        <v>1.43</v>
      </c>
      <c r="F6" s="21">
        <v>4.4999999999999998E-2</v>
      </c>
      <c r="G6" s="10">
        <f t="shared" si="0"/>
        <v>201.39860139860141</v>
      </c>
      <c r="H6" s="17">
        <v>0.03</v>
      </c>
      <c r="I6" s="7">
        <v>0</v>
      </c>
      <c r="J6" s="16">
        <f>J99</f>
        <v>1.53</v>
      </c>
      <c r="K6" s="10">
        <f t="shared" si="1"/>
        <v>125.49019607843137</v>
      </c>
      <c r="L6" s="20">
        <f t="shared" si="2"/>
        <v>-0.37690631808278874</v>
      </c>
      <c r="M6" s="12">
        <f t="shared" si="3"/>
        <v>-75.908405320170047</v>
      </c>
      <c r="N6" s="13">
        <v>0.05</v>
      </c>
      <c r="O6" s="14">
        <f>(N6+I6)*0.33</f>
        <v>1.6500000000000001E-2</v>
      </c>
      <c r="P6" s="19">
        <f t="shared" si="4"/>
        <v>-2.8499999999999998E-2</v>
      </c>
    </row>
    <row r="7" spans="1:16" x14ac:dyDescent="0.2">
      <c r="A7" s="7" t="s">
        <v>24</v>
      </c>
      <c r="B7" s="7" t="s">
        <v>25</v>
      </c>
      <c r="C7" s="8">
        <v>43958</v>
      </c>
      <c r="D7" s="7">
        <v>20</v>
      </c>
      <c r="E7" s="16">
        <v>1.08</v>
      </c>
      <c r="F7" s="9">
        <v>21.5</v>
      </c>
      <c r="G7" s="10">
        <f t="shared" si="0"/>
        <v>398.1481481481481</v>
      </c>
      <c r="H7" s="17">
        <v>32.49</v>
      </c>
      <c r="I7" s="22">
        <f>[1]Dividend!P10</f>
        <v>0.17</v>
      </c>
      <c r="J7" s="7">
        <f>J98</f>
        <v>1.2119</v>
      </c>
      <c r="K7" s="10">
        <f t="shared" si="1"/>
        <v>538.98836537668126</v>
      </c>
      <c r="L7" s="18">
        <f t="shared" si="2"/>
        <v>0.35373822001585076</v>
      </c>
      <c r="M7" s="12">
        <f t="shared" si="3"/>
        <v>140.84021722853316</v>
      </c>
      <c r="N7" s="13">
        <v>39.15</v>
      </c>
      <c r="O7" s="14">
        <f t="shared" ref="O7:O29" si="5">(N7+I7)*0.5</f>
        <v>19.66</v>
      </c>
      <c r="P7" s="19">
        <f t="shared" si="4"/>
        <v>-1.8399999999999999</v>
      </c>
    </row>
    <row r="8" spans="1:16" x14ac:dyDescent="0.2">
      <c r="A8" s="7" t="s">
        <v>26</v>
      </c>
      <c r="B8" s="7" t="s">
        <v>27</v>
      </c>
      <c r="C8" s="8">
        <v>44193</v>
      </c>
      <c r="D8" s="7">
        <v>100</v>
      </c>
      <c r="E8" s="16">
        <v>1.2213000000000001</v>
      </c>
      <c r="F8" s="9">
        <v>7.28</v>
      </c>
      <c r="G8" s="10">
        <f t="shared" si="0"/>
        <v>596.08613772209935</v>
      </c>
      <c r="H8" s="17">
        <v>6.33</v>
      </c>
      <c r="I8" s="22">
        <v>0</v>
      </c>
      <c r="J8" s="16">
        <f>J98</f>
        <v>1.2119</v>
      </c>
      <c r="K8" s="10">
        <f t="shared" si="1"/>
        <v>522.32032345903133</v>
      </c>
      <c r="L8" s="20">
        <f t="shared" si="2"/>
        <v>-0.12375025955973212</v>
      </c>
      <c r="M8" s="12">
        <f t="shared" si="3"/>
        <v>-73.765814263068023</v>
      </c>
      <c r="N8" s="13">
        <v>7.28</v>
      </c>
      <c r="O8" s="14">
        <f>(N8+I8)*0.75</f>
        <v>5.46</v>
      </c>
      <c r="P8" s="19">
        <f t="shared" si="4"/>
        <v>-1.8200000000000003</v>
      </c>
    </row>
    <row r="9" spans="1:16" x14ac:dyDescent="0.2">
      <c r="A9" s="7" t="s">
        <v>28</v>
      </c>
      <c r="B9" s="7" t="s">
        <v>29</v>
      </c>
      <c r="C9" s="8">
        <v>44195</v>
      </c>
      <c r="D9" s="7">
        <v>30</v>
      </c>
      <c r="E9" s="16">
        <v>1.2286999999999999</v>
      </c>
      <c r="F9" s="9">
        <v>42.5</v>
      </c>
      <c r="G9" s="10">
        <f t="shared" si="0"/>
        <v>1037.6821030357289</v>
      </c>
      <c r="H9" s="17">
        <v>37.65</v>
      </c>
      <c r="I9" s="22">
        <f>[1]Dividend!P4</f>
        <v>0</v>
      </c>
      <c r="J9" s="16">
        <f>J98</f>
        <v>1.2119</v>
      </c>
      <c r="K9" s="10">
        <f t="shared" si="1"/>
        <v>932.00759138542776</v>
      </c>
      <c r="L9" s="20">
        <f t="shared" si="2"/>
        <v>-0.10183707644292159</v>
      </c>
      <c r="M9" s="12">
        <f t="shared" si="3"/>
        <v>-105.67451165030116</v>
      </c>
      <c r="N9" s="13">
        <v>42.5</v>
      </c>
      <c r="O9" s="14">
        <f>(N9+I9)*0.75</f>
        <v>31.875</v>
      </c>
      <c r="P9" s="19">
        <f t="shared" si="4"/>
        <v>-10.625</v>
      </c>
    </row>
    <row r="10" spans="1:16" x14ac:dyDescent="0.2">
      <c r="A10" s="7" t="s">
        <v>30</v>
      </c>
      <c r="B10" s="7" t="s">
        <v>31</v>
      </c>
      <c r="C10" s="8">
        <v>44204</v>
      </c>
      <c r="D10" s="7">
        <v>700</v>
      </c>
      <c r="E10" s="16">
        <v>1.56</v>
      </c>
      <c r="F10" s="9">
        <v>0.95</v>
      </c>
      <c r="G10" s="10">
        <f t="shared" si="0"/>
        <v>426.28205128205127</v>
      </c>
      <c r="H10" s="17">
        <v>0.88</v>
      </c>
      <c r="I10" s="22">
        <v>0</v>
      </c>
      <c r="J10" s="16">
        <f>J99</f>
        <v>1.53</v>
      </c>
      <c r="K10" s="10">
        <f t="shared" si="1"/>
        <v>402.61437908496731</v>
      </c>
      <c r="L10" s="20">
        <f t="shared" si="2"/>
        <v>-5.5521155830753351E-2</v>
      </c>
      <c r="M10" s="12">
        <f t="shared" si="3"/>
        <v>-23.667672197083959</v>
      </c>
      <c r="N10" s="13">
        <v>0.95</v>
      </c>
      <c r="O10" s="14">
        <f>(N10+I10)*0.66</f>
        <v>0.627</v>
      </c>
      <c r="P10" s="19">
        <f t="shared" si="4"/>
        <v>-0.32299999999999995</v>
      </c>
    </row>
    <row r="11" spans="1:16" x14ac:dyDescent="0.2">
      <c r="A11" s="7" t="s">
        <v>32</v>
      </c>
      <c r="B11" s="7" t="s">
        <v>33</v>
      </c>
      <c r="C11" s="8">
        <v>44210</v>
      </c>
      <c r="D11" s="7">
        <v>100</v>
      </c>
      <c r="E11" s="16">
        <v>1.56</v>
      </c>
      <c r="F11" s="9">
        <v>3.15</v>
      </c>
      <c r="G11" s="10">
        <f t="shared" si="0"/>
        <v>201.92307692307691</v>
      </c>
      <c r="H11" s="17">
        <v>3.01</v>
      </c>
      <c r="I11" s="22">
        <v>0</v>
      </c>
      <c r="J11" s="16">
        <f>J99</f>
        <v>1.53</v>
      </c>
      <c r="K11" s="10">
        <f t="shared" si="1"/>
        <v>196.73202614379085</v>
      </c>
      <c r="L11" s="20">
        <f t="shared" si="2"/>
        <v>-2.5708061002178578E-2</v>
      </c>
      <c r="M11" s="12">
        <f t="shared" si="3"/>
        <v>-5.1910507792860585</v>
      </c>
      <c r="N11" s="13">
        <v>3.15</v>
      </c>
      <c r="O11" s="14">
        <f>(N11+I11)*0.66</f>
        <v>2.0790000000000002</v>
      </c>
      <c r="P11" s="19">
        <f t="shared" si="4"/>
        <v>-1.0709999999999997</v>
      </c>
    </row>
    <row r="12" spans="1:16" x14ac:dyDescent="0.2">
      <c r="A12" s="7" t="s">
        <v>34</v>
      </c>
      <c r="B12" s="7" t="s">
        <v>35</v>
      </c>
      <c r="C12" s="8">
        <v>44211</v>
      </c>
      <c r="D12" s="7">
        <v>50</v>
      </c>
      <c r="E12" s="16">
        <v>1.208</v>
      </c>
      <c r="F12" s="9">
        <v>9.3800000000000008</v>
      </c>
      <c r="G12" s="10">
        <f t="shared" si="0"/>
        <v>388.24503311258286</v>
      </c>
      <c r="H12" s="17">
        <v>8.81</v>
      </c>
      <c r="I12" s="22">
        <v>0</v>
      </c>
      <c r="J12" s="16">
        <f>J98</f>
        <v>1.2119</v>
      </c>
      <c r="K12" s="10">
        <f t="shared" si="1"/>
        <v>363.47883488736699</v>
      </c>
      <c r="L12" s="20">
        <f t="shared" si="2"/>
        <v>-6.3790122507592265E-2</v>
      </c>
      <c r="M12" s="12">
        <f t="shared" si="3"/>
        <v>-24.766198225215874</v>
      </c>
      <c r="N12" s="13">
        <v>10.15</v>
      </c>
      <c r="O12" s="14">
        <f>(N12+I12)*0.66</f>
        <v>6.6990000000000007</v>
      </c>
      <c r="P12" s="19">
        <f t="shared" si="4"/>
        <v>-2.681</v>
      </c>
    </row>
    <row r="13" spans="1:16" x14ac:dyDescent="0.2">
      <c r="A13" s="7" t="s">
        <v>36</v>
      </c>
      <c r="B13" s="7" t="s">
        <v>37</v>
      </c>
      <c r="C13" s="8">
        <v>44246</v>
      </c>
      <c r="D13" s="7">
        <v>400</v>
      </c>
      <c r="E13" s="16">
        <v>1.54</v>
      </c>
      <c r="F13" s="9">
        <v>0.87</v>
      </c>
      <c r="G13" s="10">
        <f t="shared" si="0"/>
        <v>225.97402597402598</v>
      </c>
      <c r="H13" s="17">
        <v>0.84</v>
      </c>
      <c r="I13" s="22">
        <v>0</v>
      </c>
      <c r="J13" s="16">
        <f>J99</f>
        <v>1.53</v>
      </c>
      <c r="K13" s="10">
        <f t="shared" si="1"/>
        <v>219.60784313725489</v>
      </c>
      <c r="L13" s="20">
        <f t="shared" si="2"/>
        <v>-2.8172188415596194E-2</v>
      </c>
      <c r="M13" s="12">
        <f t="shared" si="3"/>
        <v>-6.3661828367710882</v>
      </c>
      <c r="N13" s="13">
        <v>0.87</v>
      </c>
      <c r="O13" s="14">
        <f>(N13+I13)*0.66</f>
        <v>0.57420000000000004</v>
      </c>
      <c r="P13" s="19">
        <f t="shared" si="4"/>
        <v>-0.29579999999999995</v>
      </c>
    </row>
    <row r="14" spans="1:16" x14ac:dyDescent="0.2">
      <c r="A14" s="2" t="s">
        <v>38</v>
      </c>
      <c r="B14" s="7"/>
      <c r="C14" s="8"/>
      <c r="D14" s="7"/>
      <c r="E14" s="16"/>
      <c r="F14" s="9"/>
      <c r="G14" s="10"/>
      <c r="H14" s="17"/>
      <c r="I14" s="22"/>
      <c r="J14" s="7"/>
      <c r="K14" s="10"/>
      <c r="L14" s="18"/>
      <c r="M14" s="12"/>
      <c r="N14" s="13"/>
      <c r="O14" s="14"/>
      <c r="P14" s="19"/>
    </row>
    <row r="15" spans="1:16" x14ac:dyDescent="0.2">
      <c r="A15" s="7" t="s">
        <v>39</v>
      </c>
      <c r="B15" s="7" t="s">
        <v>40</v>
      </c>
      <c r="C15" s="8">
        <v>44054</v>
      </c>
      <c r="D15" s="7">
        <v>100</v>
      </c>
      <c r="E15" s="16">
        <v>1.58</v>
      </c>
      <c r="F15" s="9">
        <v>3.65</v>
      </c>
      <c r="G15" s="10">
        <f t="shared" si="0"/>
        <v>231.01265822784808</v>
      </c>
      <c r="H15" s="17">
        <v>3.06</v>
      </c>
      <c r="I15" s="7">
        <v>0</v>
      </c>
      <c r="J15" s="16">
        <f>J99</f>
        <v>1.53</v>
      </c>
      <c r="K15" s="10">
        <f t="shared" si="1"/>
        <v>200</v>
      </c>
      <c r="L15" s="20">
        <f t="shared" si="2"/>
        <v>-0.13424657534246567</v>
      </c>
      <c r="M15" s="12">
        <f t="shared" si="3"/>
        <v>-31.012658227848078</v>
      </c>
      <c r="N15" s="13">
        <v>3.65</v>
      </c>
      <c r="O15" s="14">
        <f t="shared" si="5"/>
        <v>1.825</v>
      </c>
      <c r="P15" s="19">
        <f t="shared" si="4"/>
        <v>-1.825</v>
      </c>
    </row>
    <row r="16" spans="1:16" x14ac:dyDescent="0.2">
      <c r="A16" s="7" t="s">
        <v>41</v>
      </c>
      <c r="B16" s="7" t="s">
        <v>42</v>
      </c>
      <c r="C16" s="8">
        <v>44054</v>
      </c>
      <c r="D16" s="7">
        <v>600</v>
      </c>
      <c r="E16" s="16">
        <v>1.58</v>
      </c>
      <c r="F16" s="9">
        <v>0.48</v>
      </c>
      <c r="G16" s="10">
        <f t="shared" si="0"/>
        <v>182.27848101265823</v>
      </c>
      <c r="H16" s="17">
        <v>0.44500000000000001</v>
      </c>
      <c r="I16" s="7">
        <v>0</v>
      </c>
      <c r="J16" s="16">
        <f>J99</f>
        <v>1.53</v>
      </c>
      <c r="K16" s="10">
        <f t="shared" si="1"/>
        <v>174.50980392156865</v>
      </c>
      <c r="L16" s="20">
        <f>(K16-G16)/G16</f>
        <v>-4.2619825708060922E-2</v>
      </c>
      <c r="M16" s="12">
        <f t="shared" si="3"/>
        <v>-7.7686770910895859</v>
      </c>
      <c r="N16" s="13">
        <v>0.51</v>
      </c>
      <c r="O16" s="14">
        <f t="shared" si="5"/>
        <v>0.255</v>
      </c>
      <c r="P16" s="19">
        <f t="shared" si="4"/>
        <v>-0.22499999999999998</v>
      </c>
    </row>
    <row r="17" spans="1:16" x14ac:dyDescent="0.2">
      <c r="A17" s="7" t="s">
        <v>43</v>
      </c>
      <c r="B17" s="7" t="s">
        <v>44</v>
      </c>
      <c r="C17" s="8">
        <v>44054</v>
      </c>
      <c r="D17" s="7">
        <v>300</v>
      </c>
      <c r="E17" s="16">
        <v>1.58</v>
      </c>
      <c r="F17" s="9">
        <v>0.94</v>
      </c>
      <c r="G17" s="10">
        <f t="shared" si="0"/>
        <v>178.48101265822785</v>
      </c>
      <c r="H17" s="17">
        <v>0.69</v>
      </c>
      <c r="I17" s="7">
        <v>0</v>
      </c>
      <c r="J17" s="16">
        <f>J99</f>
        <v>1.53</v>
      </c>
      <c r="K17" s="10">
        <f t="shared" si="1"/>
        <v>135.29411764705881</v>
      </c>
      <c r="L17" s="20">
        <f t="shared" si="2"/>
        <v>-0.24196912807676271</v>
      </c>
      <c r="M17" s="12">
        <f t="shared" si="3"/>
        <v>-43.186895011169042</v>
      </c>
      <c r="N17" s="13">
        <v>1.06</v>
      </c>
      <c r="O17" s="14">
        <f t="shared" si="5"/>
        <v>0.53</v>
      </c>
      <c r="P17" s="19">
        <f t="shared" si="4"/>
        <v>-0.40999999999999992</v>
      </c>
    </row>
    <row r="18" spans="1:16" x14ac:dyDescent="0.2">
      <c r="A18" s="7" t="s">
        <v>45</v>
      </c>
      <c r="B18" s="7" t="s">
        <v>46</v>
      </c>
      <c r="C18" s="8">
        <v>44054</v>
      </c>
      <c r="D18" s="7">
        <v>100</v>
      </c>
      <c r="E18" s="16">
        <v>1.58</v>
      </c>
      <c r="F18" s="9">
        <v>3.64</v>
      </c>
      <c r="G18" s="10">
        <f t="shared" si="0"/>
        <v>230.37974683544303</v>
      </c>
      <c r="H18" s="17">
        <v>3.1</v>
      </c>
      <c r="I18" s="7">
        <v>0</v>
      </c>
      <c r="J18" s="16">
        <f>J99</f>
        <v>1.53</v>
      </c>
      <c r="K18" s="10">
        <f t="shared" si="1"/>
        <v>202.61437908496731</v>
      </c>
      <c r="L18" s="20">
        <f t="shared" si="2"/>
        <v>-0.12052000287294405</v>
      </c>
      <c r="M18" s="12">
        <f t="shared" si="3"/>
        <v>-27.765367750475718</v>
      </c>
      <c r="N18" s="13">
        <v>4</v>
      </c>
      <c r="O18" s="14">
        <f t="shared" si="5"/>
        <v>2</v>
      </c>
      <c r="P18" s="19">
        <f t="shared" si="4"/>
        <v>-1.6400000000000001</v>
      </c>
    </row>
    <row r="19" spans="1:16" x14ac:dyDescent="0.2">
      <c r="A19" s="7" t="s">
        <v>47</v>
      </c>
      <c r="B19" s="7" t="s">
        <v>48</v>
      </c>
      <c r="C19" s="8">
        <v>44077</v>
      </c>
      <c r="D19" s="7">
        <v>400</v>
      </c>
      <c r="E19" s="16">
        <v>1.55</v>
      </c>
      <c r="F19" s="9">
        <v>0.86</v>
      </c>
      <c r="G19" s="10">
        <f t="shared" si="0"/>
        <v>221.93548387096774</v>
      </c>
      <c r="H19" s="17">
        <v>0.71</v>
      </c>
      <c r="I19" s="7">
        <v>0</v>
      </c>
      <c r="J19" s="16">
        <f>J99</f>
        <v>1.53</v>
      </c>
      <c r="K19" s="10">
        <f t="shared" si="1"/>
        <v>185.62091503267973</v>
      </c>
      <c r="L19" s="20">
        <f t="shared" si="2"/>
        <v>-0.16362669098647215</v>
      </c>
      <c r="M19" s="12">
        <f t="shared" si="3"/>
        <v>-36.314568838288011</v>
      </c>
      <c r="N19" s="13">
        <v>0.91</v>
      </c>
      <c r="O19" s="14">
        <f t="shared" si="5"/>
        <v>0.45500000000000002</v>
      </c>
      <c r="P19" s="19">
        <f t="shared" si="4"/>
        <v>-0.40499999999999997</v>
      </c>
    </row>
    <row r="20" spans="1:16" x14ac:dyDescent="0.2">
      <c r="A20" s="7" t="s">
        <v>49</v>
      </c>
      <c r="B20" s="7" t="s">
        <v>50</v>
      </c>
      <c r="C20" s="8">
        <v>44096</v>
      </c>
      <c r="D20" s="7">
        <v>500</v>
      </c>
      <c r="E20" s="16">
        <v>1.56</v>
      </c>
      <c r="F20" s="9">
        <v>0.6</v>
      </c>
      <c r="G20" s="10">
        <f t="shared" si="0"/>
        <v>192.30769230769229</v>
      </c>
      <c r="H20" s="17">
        <v>0.45</v>
      </c>
      <c r="I20" s="7">
        <v>0</v>
      </c>
      <c r="J20" s="16">
        <f>J99</f>
        <v>1.53</v>
      </c>
      <c r="K20" s="10">
        <f t="shared" si="1"/>
        <v>147.05882352941177</v>
      </c>
      <c r="L20" s="20">
        <f t="shared" si="2"/>
        <v>-0.23529411764705874</v>
      </c>
      <c r="M20" s="12">
        <f t="shared" si="3"/>
        <v>-45.248868778280524</v>
      </c>
      <c r="N20" s="13">
        <v>0.7</v>
      </c>
      <c r="O20" s="14">
        <f t="shared" si="5"/>
        <v>0.35</v>
      </c>
      <c r="P20" s="19">
        <f t="shared" si="4"/>
        <v>-0.25</v>
      </c>
    </row>
    <row r="21" spans="1:16" x14ac:dyDescent="0.2">
      <c r="A21" s="7" t="s">
        <v>51</v>
      </c>
      <c r="B21" s="7" t="s">
        <v>52</v>
      </c>
      <c r="C21" s="8">
        <v>44088</v>
      </c>
      <c r="D21" s="7">
        <v>1200</v>
      </c>
      <c r="E21" s="16">
        <v>1.56</v>
      </c>
      <c r="F21" s="9">
        <v>0.24</v>
      </c>
      <c r="G21" s="10">
        <f t="shared" si="0"/>
        <v>184.61538461538461</v>
      </c>
      <c r="H21" s="17">
        <v>0.19500000000000001</v>
      </c>
      <c r="I21" s="7">
        <v>0</v>
      </c>
      <c r="J21" s="16">
        <f>J99</f>
        <v>1.53</v>
      </c>
      <c r="K21" s="10">
        <f t="shared" si="1"/>
        <v>152.94117647058823</v>
      </c>
      <c r="L21" s="20">
        <f t="shared" si="2"/>
        <v>-0.17156862745098039</v>
      </c>
      <c r="M21" s="12">
        <f t="shared" si="3"/>
        <v>-31.674208144796381</v>
      </c>
      <c r="N21" s="13">
        <v>0.24</v>
      </c>
      <c r="O21" s="14">
        <f t="shared" si="5"/>
        <v>0.12</v>
      </c>
      <c r="P21" s="19">
        <f t="shared" si="4"/>
        <v>-0.12</v>
      </c>
    </row>
    <row r="22" spans="1:16" x14ac:dyDescent="0.2">
      <c r="A22" s="7" t="s">
        <v>53</v>
      </c>
      <c r="B22" s="7" t="s">
        <v>54</v>
      </c>
      <c r="C22" s="8">
        <v>44102</v>
      </c>
      <c r="D22" s="7">
        <v>1500</v>
      </c>
      <c r="E22" s="16">
        <v>1.56</v>
      </c>
      <c r="F22" s="9">
        <v>0.23</v>
      </c>
      <c r="G22" s="10">
        <f t="shared" si="0"/>
        <v>221.15384615384616</v>
      </c>
      <c r="H22" s="17">
        <v>0.15</v>
      </c>
      <c r="I22" s="7">
        <v>0</v>
      </c>
      <c r="J22" s="16">
        <f>J99</f>
        <v>1.53</v>
      </c>
      <c r="K22" s="10">
        <f t="shared" si="1"/>
        <v>147.05882352941177</v>
      </c>
      <c r="L22" s="20">
        <f t="shared" si="2"/>
        <v>-0.33503836317135549</v>
      </c>
      <c r="M22" s="12">
        <f t="shared" si="3"/>
        <v>-74.095022624434392</v>
      </c>
      <c r="N22" s="13">
        <v>0.28999999999999998</v>
      </c>
      <c r="O22" s="14">
        <f>(N22+I22)*0.5</f>
        <v>0.14499999999999999</v>
      </c>
      <c r="P22" s="19">
        <f t="shared" si="4"/>
        <v>-8.500000000000002E-2</v>
      </c>
    </row>
    <row r="23" spans="1:16" x14ac:dyDescent="0.2">
      <c r="A23" s="7" t="s">
        <v>55</v>
      </c>
      <c r="B23" s="7" t="s">
        <v>56</v>
      </c>
      <c r="C23" s="8">
        <v>44103</v>
      </c>
      <c r="D23" s="7">
        <v>1750</v>
      </c>
      <c r="E23" s="16">
        <v>1.56</v>
      </c>
      <c r="F23" s="9">
        <v>0.185</v>
      </c>
      <c r="G23" s="10">
        <f t="shared" si="0"/>
        <v>207.53205128205127</v>
      </c>
      <c r="H23" s="17">
        <v>0.11</v>
      </c>
      <c r="I23" s="7">
        <v>0</v>
      </c>
      <c r="J23" s="16">
        <f>J99</f>
        <v>1.53</v>
      </c>
      <c r="K23" s="10">
        <f t="shared" si="1"/>
        <v>125.81699346405227</v>
      </c>
      <c r="L23" s="20">
        <f t="shared" si="2"/>
        <v>-0.39374668786433498</v>
      </c>
      <c r="M23" s="12">
        <f t="shared" si="3"/>
        <v>-81.715057817998996</v>
      </c>
      <c r="N23" s="13">
        <v>0.185</v>
      </c>
      <c r="O23" s="14">
        <f t="shared" si="5"/>
        <v>9.2499999999999999E-2</v>
      </c>
      <c r="P23" s="19">
        <f t="shared" si="4"/>
        <v>-9.2499999999999999E-2</v>
      </c>
    </row>
    <row r="24" spans="1:16" x14ac:dyDescent="0.2">
      <c r="A24" s="7" t="s">
        <v>57</v>
      </c>
      <c r="B24" s="7" t="s">
        <v>58</v>
      </c>
      <c r="C24" s="8">
        <v>44158</v>
      </c>
      <c r="D24" s="7">
        <v>250</v>
      </c>
      <c r="E24" s="16">
        <v>1.55</v>
      </c>
      <c r="F24" s="9">
        <v>1.32</v>
      </c>
      <c r="G24" s="10">
        <f t="shared" si="0"/>
        <v>212.90322580645162</v>
      </c>
      <c r="H24" s="17">
        <v>0.95</v>
      </c>
      <c r="I24" s="7">
        <v>0</v>
      </c>
      <c r="J24" s="16">
        <f>J99</f>
        <v>1.53</v>
      </c>
      <c r="K24" s="10">
        <f t="shared" si="1"/>
        <v>155.22875816993465</v>
      </c>
      <c r="L24" s="20">
        <f t="shared" si="2"/>
        <v>-0.27089522677757966</v>
      </c>
      <c r="M24" s="12">
        <f t="shared" si="3"/>
        <v>-57.674467636516965</v>
      </c>
      <c r="N24" s="13">
        <v>1.78</v>
      </c>
      <c r="O24" s="14">
        <f t="shared" si="5"/>
        <v>0.89</v>
      </c>
      <c r="P24" s="19">
        <f t="shared" si="4"/>
        <v>-0.43000000000000005</v>
      </c>
    </row>
    <row r="25" spans="1:16" x14ac:dyDescent="0.2">
      <c r="A25" s="7" t="s">
        <v>59</v>
      </c>
      <c r="B25" s="7" t="s">
        <v>60</v>
      </c>
      <c r="C25" s="8">
        <v>44159</v>
      </c>
      <c r="D25" s="7">
        <v>300</v>
      </c>
      <c r="E25" s="16">
        <v>1.55</v>
      </c>
      <c r="F25" s="9">
        <v>1.19</v>
      </c>
      <c r="G25" s="10">
        <f t="shared" si="0"/>
        <v>230.32258064516128</v>
      </c>
      <c r="H25" s="23">
        <v>1.05</v>
      </c>
      <c r="I25" s="7">
        <v>0</v>
      </c>
      <c r="J25" s="16">
        <f>J99</f>
        <v>1.53</v>
      </c>
      <c r="K25" s="10">
        <f t="shared" si="1"/>
        <v>205.88235294117646</v>
      </c>
      <c r="L25" s="20">
        <f t="shared" si="2"/>
        <v>-0.10611303344867358</v>
      </c>
      <c r="M25" s="12">
        <f t="shared" si="3"/>
        <v>-24.440227703984817</v>
      </c>
      <c r="N25" s="13">
        <v>1.25</v>
      </c>
      <c r="O25" s="14">
        <f t="shared" si="5"/>
        <v>0.625</v>
      </c>
      <c r="P25" s="19">
        <f t="shared" si="4"/>
        <v>-0.56499999999999995</v>
      </c>
    </row>
    <row r="26" spans="1:16" x14ac:dyDescent="0.2">
      <c r="A26" s="7" t="s">
        <v>61</v>
      </c>
      <c r="B26" s="7" t="s">
        <v>62</v>
      </c>
      <c r="C26" s="8">
        <v>44175</v>
      </c>
      <c r="D26" s="7">
        <v>1200</v>
      </c>
      <c r="E26" s="16">
        <v>1.55</v>
      </c>
      <c r="F26" s="9">
        <v>0.3</v>
      </c>
      <c r="G26" s="10">
        <f t="shared" si="0"/>
        <v>232.25806451612902</v>
      </c>
      <c r="H26" s="17">
        <v>0.25</v>
      </c>
      <c r="I26" s="7">
        <v>0</v>
      </c>
      <c r="J26" s="16">
        <f>J99</f>
        <v>1.53</v>
      </c>
      <c r="K26" s="10">
        <f t="shared" si="1"/>
        <v>196.07843137254903</v>
      </c>
      <c r="L26" s="20">
        <f t="shared" si="2"/>
        <v>-0.15577342047930273</v>
      </c>
      <c r="M26" s="12">
        <f t="shared" si="3"/>
        <v>-36.179633143579991</v>
      </c>
      <c r="N26" s="13">
        <v>0.3</v>
      </c>
      <c r="O26" s="14">
        <f t="shared" si="5"/>
        <v>0.15</v>
      </c>
      <c r="P26" s="19">
        <f t="shared" si="4"/>
        <v>-0.15</v>
      </c>
    </row>
    <row r="27" spans="1:16" x14ac:dyDescent="0.2">
      <c r="A27" s="7" t="s">
        <v>63</v>
      </c>
      <c r="B27" s="7" t="s">
        <v>64</v>
      </c>
      <c r="C27" s="8">
        <v>44175</v>
      </c>
      <c r="D27" s="7">
        <v>350</v>
      </c>
      <c r="E27" s="16">
        <v>1.55</v>
      </c>
      <c r="F27" s="9">
        <v>1</v>
      </c>
      <c r="G27" s="10">
        <f t="shared" si="0"/>
        <v>225.80645161290323</v>
      </c>
      <c r="H27" s="17">
        <v>1.22</v>
      </c>
      <c r="I27" s="7">
        <v>0</v>
      </c>
      <c r="J27" s="16">
        <f>J99</f>
        <v>1.53</v>
      </c>
      <c r="K27" s="10">
        <f t="shared" si="1"/>
        <v>279.0849673202614</v>
      </c>
      <c r="L27" s="18">
        <f t="shared" si="2"/>
        <v>0.23594771241830045</v>
      </c>
      <c r="M27" s="12">
        <f t="shared" si="3"/>
        <v>53.278515707358167</v>
      </c>
      <c r="N27" s="13">
        <v>1.58</v>
      </c>
      <c r="O27" s="14">
        <f t="shared" si="5"/>
        <v>0.79</v>
      </c>
      <c r="P27" s="19">
        <f t="shared" si="4"/>
        <v>-0.20999999999999996</v>
      </c>
    </row>
    <row r="28" spans="1:16" x14ac:dyDescent="0.2">
      <c r="A28" s="7" t="s">
        <v>65</v>
      </c>
      <c r="B28" s="7" t="s">
        <v>66</v>
      </c>
      <c r="C28" s="8">
        <v>44203</v>
      </c>
      <c r="D28" s="7">
        <v>300</v>
      </c>
      <c r="E28" s="16">
        <v>1.56</v>
      </c>
      <c r="F28" s="9">
        <v>1.1200000000000001</v>
      </c>
      <c r="G28" s="10">
        <f t="shared" si="0"/>
        <v>215.38461538461542</v>
      </c>
      <c r="H28" s="22">
        <v>1.1499999999999999</v>
      </c>
      <c r="I28" s="7">
        <v>0</v>
      </c>
      <c r="J28" s="16">
        <f>J99</f>
        <v>1.53</v>
      </c>
      <c r="K28" s="10">
        <f t="shared" si="1"/>
        <v>225.49019607843132</v>
      </c>
      <c r="L28" s="18">
        <f t="shared" si="2"/>
        <v>4.6918767507002433E-2</v>
      </c>
      <c r="M28" s="12">
        <f t="shared" si="3"/>
        <v>10.105580693815909</v>
      </c>
      <c r="N28" s="13">
        <v>1.1200000000000001</v>
      </c>
      <c r="O28" s="14">
        <f t="shared" si="5"/>
        <v>0.56000000000000005</v>
      </c>
      <c r="P28" s="19">
        <f t="shared" si="4"/>
        <v>-0.56000000000000005</v>
      </c>
    </row>
    <row r="29" spans="1:16" x14ac:dyDescent="0.2">
      <c r="A29" s="7" t="s">
        <v>67</v>
      </c>
      <c r="B29" s="7" t="s">
        <v>68</v>
      </c>
      <c r="C29" s="8">
        <v>44216</v>
      </c>
      <c r="D29" s="7">
        <v>300</v>
      </c>
      <c r="E29" s="16">
        <v>1.55</v>
      </c>
      <c r="F29" s="9">
        <v>1.59</v>
      </c>
      <c r="G29" s="10">
        <f t="shared" si="0"/>
        <v>307.74193548387098</v>
      </c>
      <c r="H29" s="7">
        <v>1.46</v>
      </c>
      <c r="I29" s="7">
        <v>0</v>
      </c>
      <c r="J29" s="16">
        <f>J99</f>
        <v>1.53</v>
      </c>
      <c r="K29" s="10">
        <f t="shared" si="1"/>
        <v>286.27450980392155</v>
      </c>
      <c r="L29" s="20">
        <f t="shared" si="2"/>
        <v>-6.9757882188514919E-2</v>
      </c>
      <c r="M29" s="12">
        <f t="shared" si="3"/>
        <v>-21.467425679949429</v>
      </c>
      <c r="N29" s="13">
        <v>1.65</v>
      </c>
      <c r="O29" s="14">
        <f t="shared" si="5"/>
        <v>0.82499999999999996</v>
      </c>
      <c r="P29" s="19">
        <f t="shared" si="4"/>
        <v>-0.76500000000000012</v>
      </c>
    </row>
    <row r="30" spans="1:16" x14ac:dyDescent="0.2">
      <c r="A30" s="2" t="s">
        <v>69</v>
      </c>
      <c r="B30" s="7"/>
      <c r="C30" s="8"/>
      <c r="D30" s="7"/>
      <c r="E30" s="16"/>
      <c r="F30" s="9"/>
      <c r="G30" s="10"/>
      <c r="H30" s="7"/>
      <c r="I30" s="7"/>
      <c r="J30" s="7"/>
      <c r="K30" s="10"/>
      <c r="L30" s="11"/>
      <c r="M30" s="12"/>
      <c r="N30" s="13"/>
      <c r="O30" s="14"/>
      <c r="P30" s="15"/>
    </row>
    <row r="31" spans="1:16" x14ac:dyDescent="0.2">
      <c r="A31" s="7" t="s">
        <v>70</v>
      </c>
      <c r="B31" s="7" t="s">
        <v>71</v>
      </c>
      <c r="C31" s="8">
        <v>43906</v>
      </c>
      <c r="D31" s="7">
        <v>900</v>
      </c>
      <c r="E31" s="16">
        <v>1.1200000000000001</v>
      </c>
      <c r="F31" s="9">
        <v>2.5</v>
      </c>
      <c r="G31" s="10">
        <f t="shared" si="0"/>
        <v>2008.9285714285713</v>
      </c>
      <c r="H31" s="22">
        <v>3.46</v>
      </c>
      <c r="I31" s="22">
        <f>[1]Dividend!P7</f>
        <v>0.39</v>
      </c>
      <c r="J31" s="7">
        <f>J98</f>
        <v>1.2119</v>
      </c>
      <c r="K31" s="10">
        <f t="shared" si="1"/>
        <v>2859.1467942899581</v>
      </c>
      <c r="L31" s="18">
        <f t="shared" si="2"/>
        <v>0.42321973760211251</v>
      </c>
      <c r="M31" s="12">
        <f t="shared" si="3"/>
        <v>850.21822286138672</v>
      </c>
      <c r="N31" s="24">
        <v>3.76</v>
      </c>
      <c r="O31" s="14">
        <f>(N31+I31)*0.75</f>
        <v>3.1124999999999998</v>
      </c>
      <c r="P31" s="25">
        <f t="shared" si="4"/>
        <v>0.61249999999999982</v>
      </c>
    </row>
    <row r="32" spans="1:16" x14ac:dyDescent="0.2">
      <c r="A32" s="7" t="s">
        <v>72</v>
      </c>
      <c r="B32" s="7" t="s">
        <v>73</v>
      </c>
      <c r="C32" s="8">
        <v>44103</v>
      </c>
      <c r="D32" s="7">
        <v>750</v>
      </c>
      <c r="E32" s="16">
        <v>1.175</v>
      </c>
      <c r="F32" s="9">
        <v>5.03</v>
      </c>
      <c r="G32" s="10">
        <f t="shared" si="0"/>
        <v>3210.6382978723404</v>
      </c>
      <c r="H32" s="22">
        <v>5.05</v>
      </c>
      <c r="I32" s="22">
        <f>[1]Dividend!P8</f>
        <v>0.18</v>
      </c>
      <c r="J32" s="16">
        <f>J98</f>
        <v>1.2119</v>
      </c>
      <c r="K32" s="10">
        <f t="shared" si="1"/>
        <v>3236.6531892070302</v>
      </c>
      <c r="L32" s="18">
        <f>(K32-G32)/G32</f>
        <v>8.1027163202811066E-3</v>
      </c>
      <c r="M32" s="12">
        <f t="shared" si="3"/>
        <v>26.014891334689764</v>
      </c>
      <c r="N32" s="24">
        <v>5.23</v>
      </c>
      <c r="O32" s="14">
        <f>(N32+I32)*0.75</f>
        <v>4.0575000000000001</v>
      </c>
      <c r="P32" s="19">
        <f t="shared" si="4"/>
        <v>-0.97250000000000014</v>
      </c>
    </row>
    <row r="33" spans="1:16" x14ac:dyDescent="0.2">
      <c r="A33" s="7" t="s">
        <v>74</v>
      </c>
      <c r="B33" s="7" t="s">
        <v>75</v>
      </c>
      <c r="C33" s="8">
        <v>44137</v>
      </c>
      <c r="D33" s="7">
        <v>30</v>
      </c>
      <c r="E33" s="16">
        <v>1.1639999999999999</v>
      </c>
      <c r="F33" s="9">
        <v>36.47</v>
      </c>
      <c r="G33" s="10">
        <f t="shared" si="0"/>
        <v>939.94845360824741</v>
      </c>
      <c r="H33" s="22">
        <v>43.8</v>
      </c>
      <c r="I33" s="22">
        <f>[1]Dividend!P11</f>
        <v>0.86</v>
      </c>
      <c r="J33" s="16">
        <f>J98</f>
        <v>1.2119</v>
      </c>
      <c r="K33" s="10">
        <f t="shared" si="1"/>
        <v>1105.5367604587836</v>
      </c>
      <c r="L33" s="18">
        <f t="shared" si="2"/>
        <v>0.17616743366604898</v>
      </c>
      <c r="M33" s="12">
        <f t="shared" si="3"/>
        <v>165.58830685053624</v>
      </c>
      <c r="N33" s="24">
        <v>43.78</v>
      </c>
      <c r="O33" s="14">
        <f>(N33+I33)*0.75</f>
        <v>33.480000000000004</v>
      </c>
      <c r="P33" s="19">
        <f t="shared" si="4"/>
        <v>-2.9899999999999949</v>
      </c>
    </row>
    <row r="34" spans="1:16" x14ac:dyDescent="0.2">
      <c r="A34" s="7" t="s">
        <v>76</v>
      </c>
      <c r="B34" s="7" t="s">
        <v>77</v>
      </c>
      <c r="C34" s="8">
        <v>44165</v>
      </c>
      <c r="D34" s="7">
        <v>100</v>
      </c>
      <c r="E34" s="16">
        <v>1.1944999999999999</v>
      </c>
      <c r="F34" s="9">
        <v>33.25</v>
      </c>
      <c r="G34" s="10">
        <f t="shared" si="0"/>
        <v>2783.5914608622857</v>
      </c>
      <c r="H34" s="22">
        <v>32.39</v>
      </c>
      <c r="I34" s="22">
        <f>[1]Dividend!P12</f>
        <v>0.54</v>
      </c>
      <c r="J34" s="16">
        <f>J98</f>
        <v>1.2119</v>
      </c>
      <c r="K34" s="10">
        <f t="shared" si="1"/>
        <v>2717.2208928129385</v>
      </c>
      <c r="L34" s="20">
        <f t="shared" si="2"/>
        <v>-2.3843501815021116E-2</v>
      </c>
      <c r="M34" s="12">
        <f t="shared" si="3"/>
        <v>-66.370568049347185</v>
      </c>
      <c r="N34" s="24">
        <v>33.33</v>
      </c>
      <c r="O34" s="14">
        <f>(N34+I34)*0.75</f>
        <v>25.402499999999996</v>
      </c>
      <c r="P34" s="19">
        <f>O34-F34</f>
        <v>-7.8475000000000037</v>
      </c>
    </row>
    <row r="35" spans="1:16" x14ac:dyDescent="0.2">
      <c r="A35" s="2" t="s">
        <v>78</v>
      </c>
      <c r="B35" s="7"/>
      <c r="C35" s="8"/>
      <c r="D35" s="7"/>
      <c r="E35" s="16"/>
      <c r="F35" s="9"/>
      <c r="G35" s="26"/>
      <c r="H35" s="27"/>
      <c r="I35" s="7"/>
      <c r="J35" s="7"/>
      <c r="K35" s="28"/>
      <c r="L35" s="11"/>
      <c r="M35" s="12"/>
      <c r="N35" s="24"/>
      <c r="O35" s="14"/>
      <c r="P35" s="15"/>
    </row>
    <row r="36" spans="1:16" x14ac:dyDescent="0.2">
      <c r="A36" s="7" t="s">
        <v>79</v>
      </c>
      <c r="B36" s="7" t="s">
        <v>80</v>
      </c>
      <c r="C36" s="8">
        <v>44229</v>
      </c>
      <c r="D36" s="7">
        <v>150</v>
      </c>
      <c r="E36" s="16">
        <v>1.55</v>
      </c>
      <c r="F36" s="9">
        <v>2</v>
      </c>
      <c r="G36" s="10">
        <f t="shared" si="0"/>
        <v>193.54838709677418</v>
      </c>
      <c r="H36" s="27">
        <v>2.98</v>
      </c>
      <c r="I36" s="7">
        <v>0</v>
      </c>
      <c r="J36" s="16">
        <f>J99</f>
        <v>1.53</v>
      </c>
      <c r="K36" s="10">
        <f>((H36+I36)/J36)*D36</f>
        <v>292.15686274509801</v>
      </c>
      <c r="L36" s="18">
        <f>(K36-G36)/G36</f>
        <v>0.5094771241830065</v>
      </c>
      <c r="M36" s="12">
        <f t="shared" ref="M36:M37" si="6">K36-G36</f>
        <v>98.608475648323832</v>
      </c>
      <c r="N36" s="13">
        <v>2</v>
      </c>
      <c r="O36" s="14">
        <f>(N36+I36)*0.5</f>
        <v>1</v>
      </c>
      <c r="P36" s="19">
        <f>O36-F36</f>
        <v>-1</v>
      </c>
    </row>
    <row r="37" spans="1:16" x14ac:dyDescent="0.2">
      <c r="A37" s="7" t="s">
        <v>81</v>
      </c>
      <c r="B37" s="7" t="s">
        <v>82</v>
      </c>
      <c r="C37" s="8">
        <v>44229</v>
      </c>
      <c r="D37" s="7">
        <v>150</v>
      </c>
      <c r="E37" s="16">
        <v>1.2022999999999999</v>
      </c>
      <c r="F37" s="9">
        <v>1.74</v>
      </c>
      <c r="G37" s="10">
        <f t="shared" si="0"/>
        <v>217.0839224819097</v>
      </c>
      <c r="H37" s="27">
        <v>2.5</v>
      </c>
      <c r="I37" s="7">
        <v>0</v>
      </c>
      <c r="J37" s="16">
        <f>J98</f>
        <v>1.2119</v>
      </c>
      <c r="K37" s="10">
        <f>((H37+I37)/J37)*D37</f>
        <v>309.4314712435019</v>
      </c>
      <c r="L37" s="18">
        <f>(K37-G37)/G37</f>
        <v>0.42540022174736514</v>
      </c>
      <c r="M37" s="12">
        <f t="shared" si="6"/>
        <v>92.347548761592208</v>
      </c>
      <c r="N37" s="13">
        <v>1.75</v>
      </c>
      <c r="O37" s="14">
        <f>(N37+I37)*0.5</f>
        <v>0.875</v>
      </c>
      <c r="P37" s="19">
        <f>O37-F37</f>
        <v>-0.86499999999999999</v>
      </c>
    </row>
    <row r="38" spans="1:16" x14ac:dyDescent="0.2">
      <c r="A38" s="2" t="s">
        <v>83</v>
      </c>
      <c r="B38" s="7"/>
      <c r="C38" s="8"/>
      <c r="D38" s="7"/>
      <c r="E38" s="16"/>
      <c r="F38" s="7"/>
      <c r="G38" s="10"/>
      <c r="H38" s="24"/>
      <c r="I38" s="7"/>
      <c r="J38" s="7"/>
      <c r="K38" s="10"/>
      <c r="L38" s="11"/>
      <c r="M38" s="12">
        <f t="shared" si="3"/>
        <v>0</v>
      </c>
      <c r="N38" s="24"/>
      <c r="O38" s="14"/>
      <c r="P38" s="15">
        <f t="shared" si="4"/>
        <v>0</v>
      </c>
    </row>
    <row r="39" spans="1:16" x14ac:dyDescent="0.2">
      <c r="A39" s="7" t="s">
        <v>84</v>
      </c>
      <c r="B39" s="7" t="s">
        <v>85</v>
      </c>
      <c r="C39" s="8">
        <v>43657</v>
      </c>
      <c r="D39" s="7">
        <v>26</v>
      </c>
      <c r="E39" s="16">
        <v>1.1299999999999999</v>
      </c>
      <c r="F39" s="7">
        <v>23.2</v>
      </c>
      <c r="G39" s="10">
        <f t="shared" si="0"/>
        <v>533.80530973451323</v>
      </c>
      <c r="H39" s="13">
        <v>38.07</v>
      </c>
      <c r="I39" s="22">
        <f>[1]Dividend!P6</f>
        <v>3.89</v>
      </c>
      <c r="J39" s="7">
        <f>J98</f>
        <v>1.2119</v>
      </c>
      <c r="K39" s="10">
        <f t="shared" si="1"/>
        <v>900.20628764749574</v>
      </c>
      <c r="L39" s="18">
        <f t="shared" si="2"/>
        <v>0.68639440490993087</v>
      </c>
      <c r="M39" s="12">
        <f t="shared" si="3"/>
        <v>366.40097791298251</v>
      </c>
      <c r="N39" s="24">
        <v>35.799999999999997</v>
      </c>
      <c r="O39" s="14">
        <f>(N39+I39)*0.5</f>
        <v>19.844999999999999</v>
      </c>
      <c r="P39" s="19">
        <f>O39-F39</f>
        <v>-3.3550000000000004</v>
      </c>
    </row>
    <row r="40" spans="1:16" x14ac:dyDescent="0.2">
      <c r="A40" s="7" t="s">
        <v>86</v>
      </c>
      <c r="B40" s="7" t="s">
        <v>87</v>
      </c>
      <c r="C40" s="8">
        <v>43874</v>
      </c>
      <c r="D40" s="7">
        <v>600</v>
      </c>
      <c r="E40" s="16">
        <v>1.44</v>
      </c>
      <c r="F40" s="7">
        <v>0.37</v>
      </c>
      <c r="G40" s="10">
        <f t="shared" si="0"/>
        <v>154.16666666666669</v>
      </c>
      <c r="H40" s="13">
        <v>0.59</v>
      </c>
      <c r="I40" s="7">
        <v>0</v>
      </c>
      <c r="J40" s="16">
        <f>J99</f>
        <v>1.53</v>
      </c>
      <c r="K40" s="10">
        <f t="shared" si="1"/>
        <v>231.37254901960782</v>
      </c>
      <c r="L40" s="18">
        <f t="shared" si="2"/>
        <v>0.50079491255961806</v>
      </c>
      <c r="M40" s="12">
        <f t="shared" si="3"/>
        <v>77.205882352941131</v>
      </c>
      <c r="N40" s="13">
        <v>0.62</v>
      </c>
      <c r="O40" s="14">
        <f>(N40+I40)*0.33</f>
        <v>0.2046</v>
      </c>
      <c r="P40" s="19">
        <f t="shared" si="4"/>
        <v>-0.16539999999999999</v>
      </c>
    </row>
    <row r="41" spans="1:16" x14ac:dyDescent="0.2">
      <c r="A41" s="7" t="s">
        <v>88</v>
      </c>
      <c r="B41" s="7" t="s">
        <v>89</v>
      </c>
      <c r="C41" s="8">
        <v>44173</v>
      </c>
      <c r="D41" s="7">
        <v>500</v>
      </c>
      <c r="E41" s="16">
        <v>1.55</v>
      </c>
      <c r="F41" s="7">
        <v>0.63</v>
      </c>
      <c r="G41" s="10">
        <f t="shared" si="0"/>
        <v>203.2258064516129</v>
      </c>
      <c r="H41" s="13">
        <v>0.8</v>
      </c>
      <c r="I41" s="7">
        <v>0</v>
      </c>
      <c r="J41" s="16">
        <f>J99</f>
        <v>1.53</v>
      </c>
      <c r="K41" s="10">
        <f t="shared" si="1"/>
        <v>261.43790849673206</v>
      </c>
      <c r="L41" s="18">
        <f t="shared" si="2"/>
        <v>0.28644050212677685</v>
      </c>
      <c r="M41" s="12">
        <f t="shared" si="3"/>
        <v>58.212102045119167</v>
      </c>
      <c r="N41" s="24">
        <v>0.8</v>
      </c>
      <c r="O41" s="14">
        <f>(N41+I41)*0.33</f>
        <v>0.26400000000000001</v>
      </c>
      <c r="P41" s="19">
        <f>O41-F41</f>
        <v>-0.36599999999999999</v>
      </c>
    </row>
    <row r="42" spans="1:16" x14ac:dyDescent="0.2">
      <c r="A42" s="7" t="s">
        <v>90</v>
      </c>
      <c r="B42" s="7" t="s">
        <v>91</v>
      </c>
      <c r="C42" s="8">
        <v>44187</v>
      </c>
      <c r="D42" s="7">
        <v>100</v>
      </c>
      <c r="E42" s="16">
        <v>1.57</v>
      </c>
      <c r="F42" s="22">
        <v>3</v>
      </c>
      <c r="G42" s="10">
        <f t="shared" si="0"/>
        <v>191.08280254777068</v>
      </c>
      <c r="H42" s="13">
        <v>4.92</v>
      </c>
      <c r="I42" s="7">
        <v>0</v>
      </c>
      <c r="J42" s="16">
        <f>J99</f>
        <v>1.53</v>
      </c>
      <c r="K42" s="10">
        <f>((H42+I42)/J42)*D42</f>
        <v>321.56862745098039</v>
      </c>
      <c r="L42" s="18">
        <f>(K42-G42)/G42</f>
        <v>0.68287581699346422</v>
      </c>
      <c r="M42" s="12">
        <f>K42-G42</f>
        <v>130.4858249032097</v>
      </c>
      <c r="N42" s="13">
        <v>4.2699999999999996</v>
      </c>
      <c r="O42" s="14">
        <f>(N42+I42)*0.33</f>
        <v>1.4091</v>
      </c>
      <c r="P42" s="19">
        <f>O42-F42</f>
        <v>-1.5909</v>
      </c>
    </row>
    <row r="43" spans="1:16" x14ac:dyDescent="0.2">
      <c r="A43" s="7" t="s">
        <v>92</v>
      </c>
      <c r="B43" s="7" t="s">
        <v>93</v>
      </c>
      <c r="C43" s="8">
        <v>44246</v>
      </c>
      <c r="D43" s="7">
        <v>1000</v>
      </c>
      <c r="E43" s="16">
        <v>1.54</v>
      </c>
      <c r="F43" s="22">
        <v>0.34</v>
      </c>
      <c r="G43" s="10">
        <f t="shared" si="0"/>
        <v>220.77922077922076</v>
      </c>
      <c r="H43" s="13">
        <v>0.32500000000000001</v>
      </c>
      <c r="I43" s="7">
        <v>0</v>
      </c>
      <c r="J43" s="16">
        <f>J99</f>
        <v>1.53</v>
      </c>
      <c r="K43" s="10">
        <f>((H43+I43)/J43)*D43</f>
        <v>212.41830065359477</v>
      </c>
      <c r="L43" s="20">
        <f>(K43-G43)/G43</f>
        <v>-3.7870049980776567E-2</v>
      </c>
      <c r="M43" s="12">
        <f>K43-G43</f>
        <v>-8.3609201256259951</v>
      </c>
      <c r="N43" s="13">
        <v>0.34</v>
      </c>
      <c r="O43" s="14">
        <f>(N43+I43)*0.33</f>
        <v>0.11220000000000001</v>
      </c>
      <c r="P43" s="19">
        <f>O43-F43</f>
        <v>-0.2278</v>
      </c>
    </row>
    <row r="44" spans="1:16" x14ac:dyDescent="0.2">
      <c r="A44" s="2" t="s">
        <v>94</v>
      </c>
      <c r="B44" s="7"/>
      <c r="C44" s="8"/>
      <c r="D44" s="7"/>
      <c r="E44" s="16"/>
      <c r="F44" s="7"/>
      <c r="G44" s="10"/>
      <c r="H44" s="13"/>
      <c r="I44" s="7"/>
      <c r="J44" s="16"/>
      <c r="K44" s="10"/>
      <c r="L44" s="18"/>
      <c r="M44" s="12"/>
      <c r="N44" s="24"/>
      <c r="O44" s="14"/>
      <c r="P44" s="19"/>
    </row>
    <row r="45" spans="1:16" x14ac:dyDescent="0.2">
      <c r="A45" s="24" t="s">
        <v>95</v>
      </c>
      <c r="B45" s="7" t="s">
        <v>96</v>
      </c>
      <c r="C45" s="8">
        <v>44033</v>
      </c>
      <c r="D45" s="7">
        <v>1</v>
      </c>
      <c r="E45" s="16">
        <v>1.145</v>
      </c>
      <c r="F45" s="9">
        <v>-261</v>
      </c>
      <c r="G45" s="10">
        <f t="shared" ref="G45" si="7">(F45*D45)/E45</f>
        <v>-227.94759825327512</v>
      </c>
      <c r="H45" s="29">
        <v>-125</v>
      </c>
      <c r="I45" s="7">
        <v>0</v>
      </c>
      <c r="J45" s="16">
        <f>J98</f>
        <v>1.2119</v>
      </c>
      <c r="K45" s="10">
        <f>((H45+I45)/J45)*D45</f>
        <v>-103.14382374783398</v>
      </c>
      <c r="L45" s="18">
        <f>-(K45-G45)/G45</f>
        <v>0.54751081152770154</v>
      </c>
      <c r="M45" s="12">
        <f t="shared" ref="M45:M46" si="8">K45-G45</f>
        <v>124.80377450544114</v>
      </c>
      <c r="N45" s="24"/>
      <c r="O45" s="14"/>
      <c r="P45" s="19" t="s">
        <v>97</v>
      </c>
    </row>
    <row r="46" spans="1:16" x14ac:dyDescent="0.2">
      <c r="A46" s="24" t="s">
        <v>98</v>
      </c>
      <c r="B46" s="7" t="s">
        <v>27</v>
      </c>
      <c r="C46" s="8">
        <v>44946</v>
      </c>
      <c r="D46" s="7">
        <v>1</v>
      </c>
      <c r="E46" s="16">
        <v>1.2199</v>
      </c>
      <c r="F46" s="7">
        <v>-200</v>
      </c>
      <c r="G46" s="10">
        <f>(F46*D46)/E46</f>
        <v>-163.94786457906386</v>
      </c>
      <c r="H46" s="30">
        <v>-247</v>
      </c>
      <c r="I46" s="7">
        <v>0</v>
      </c>
      <c r="J46" s="16">
        <f>J98</f>
        <v>1.2119</v>
      </c>
      <c r="K46" s="10">
        <f>((H46+I46)/J46)*D46</f>
        <v>-203.81219572571996</v>
      </c>
      <c r="L46" s="20">
        <f>-(K46-G46)/G46</f>
        <v>-0.24315248782902887</v>
      </c>
      <c r="M46" s="12">
        <f t="shared" si="8"/>
        <v>-39.864331146656099</v>
      </c>
      <c r="N46" s="24"/>
      <c r="O46" s="14"/>
      <c r="P46" s="19"/>
    </row>
    <row r="47" spans="1:16" x14ac:dyDescent="0.2">
      <c r="A47" s="2" t="s">
        <v>99</v>
      </c>
      <c r="B47" s="7"/>
      <c r="C47" s="8"/>
      <c r="D47" s="7"/>
      <c r="E47" s="16"/>
      <c r="F47" s="7"/>
      <c r="G47" s="31"/>
      <c r="H47" s="32"/>
      <c r="I47" s="33"/>
      <c r="J47" s="34"/>
      <c r="K47" s="35"/>
      <c r="L47" s="20"/>
      <c r="M47" s="12"/>
      <c r="N47" s="24"/>
      <c r="O47" s="14"/>
      <c r="P47" s="19"/>
    </row>
    <row r="48" spans="1:16" x14ac:dyDescent="0.2">
      <c r="A48" s="7" t="s">
        <v>100</v>
      </c>
      <c r="B48" s="7" t="s">
        <v>101</v>
      </c>
      <c r="C48" s="8">
        <v>44202</v>
      </c>
      <c r="D48" s="7">
        <v>0.8</v>
      </c>
      <c r="E48" s="16">
        <v>1</v>
      </c>
      <c r="F48" s="36">
        <v>135</v>
      </c>
      <c r="G48" s="10">
        <f t="shared" ref="G48:G49" si="9">(F48*D48)/E48</f>
        <v>108</v>
      </c>
      <c r="H48" s="13">
        <v>199.21</v>
      </c>
      <c r="I48" s="7">
        <v>0</v>
      </c>
      <c r="J48" s="16">
        <v>1</v>
      </c>
      <c r="K48" s="10">
        <f>((H48+I48)/J48)*D48</f>
        <v>159.36800000000002</v>
      </c>
      <c r="L48" s="18">
        <f t="shared" ref="L48:L49" si="10">(K48-G48)/G48</f>
        <v>0.47562962962962985</v>
      </c>
      <c r="M48" s="12">
        <f t="shared" ref="M48:M49" si="11">K48-G48</f>
        <v>51.368000000000023</v>
      </c>
      <c r="N48" s="24"/>
      <c r="O48" s="14"/>
      <c r="P48" s="19"/>
    </row>
    <row r="49" spans="1:16" x14ac:dyDescent="0.2">
      <c r="A49" s="7" t="s">
        <v>102</v>
      </c>
      <c r="B49" s="7" t="s">
        <v>103</v>
      </c>
      <c r="C49" s="8">
        <v>44243</v>
      </c>
      <c r="D49" s="7">
        <v>2.75</v>
      </c>
      <c r="E49" s="16">
        <v>1</v>
      </c>
      <c r="F49" s="36">
        <v>35.270000000000003</v>
      </c>
      <c r="G49" s="10">
        <f t="shared" si="9"/>
        <v>96.992500000000007</v>
      </c>
      <c r="H49" s="13">
        <v>37.909999999999997</v>
      </c>
      <c r="I49" s="7">
        <v>0</v>
      </c>
      <c r="J49" s="16">
        <v>1</v>
      </c>
      <c r="K49" s="10">
        <f>((H49+I49)/J49)*D49</f>
        <v>104.2525</v>
      </c>
      <c r="L49" s="18">
        <f t="shared" si="10"/>
        <v>7.4851148284661093E-2</v>
      </c>
      <c r="M49" s="12">
        <f t="shared" si="11"/>
        <v>7.2599999999999909</v>
      </c>
      <c r="N49" s="24"/>
      <c r="O49" s="14"/>
      <c r="P49" s="19"/>
    </row>
    <row r="50" spans="1:16" x14ac:dyDescent="0.2">
      <c r="A50" s="2" t="s">
        <v>104</v>
      </c>
      <c r="B50" s="7"/>
      <c r="C50" s="8"/>
      <c r="D50" s="7"/>
      <c r="E50" s="7"/>
      <c r="F50" s="7"/>
      <c r="G50" s="10"/>
      <c r="H50" s="24"/>
      <c r="I50" s="7"/>
      <c r="J50" s="7"/>
      <c r="K50" s="10"/>
      <c r="L50" s="11"/>
      <c r="M50" s="12"/>
      <c r="N50" s="24"/>
      <c r="O50" s="14"/>
      <c r="P50" s="37"/>
    </row>
    <row r="51" spans="1:16" x14ac:dyDescent="0.2">
      <c r="A51" s="7" t="s">
        <v>105</v>
      </c>
      <c r="B51" s="7" t="s">
        <v>106</v>
      </c>
      <c r="C51" s="8">
        <v>43521</v>
      </c>
      <c r="D51" s="7">
        <v>10</v>
      </c>
      <c r="E51" s="16">
        <v>1.1399999999999999</v>
      </c>
      <c r="F51" s="9">
        <v>64.64</v>
      </c>
      <c r="G51" s="10">
        <f t="shared" si="0"/>
        <v>567.01754385964909</v>
      </c>
      <c r="H51" s="27">
        <v>214.57</v>
      </c>
      <c r="I51" s="22">
        <f>[1]Dividend!P5</f>
        <v>8.25</v>
      </c>
      <c r="J51" s="7">
        <f>J98</f>
        <v>1.2119</v>
      </c>
      <c r="K51" s="10">
        <f t="shared" si="1"/>
        <v>1838.6005445993894</v>
      </c>
      <c r="L51" s="18">
        <f t="shared" ref="L51:L61" si="12">(K51-G51)/G51+1</f>
        <v>3.2425814060075866</v>
      </c>
      <c r="M51" s="12"/>
      <c r="N51" s="38">
        <v>0.25</v>
      </c>
      <c r="O51" s="14" t="s">
        <v>107</v>
      </c>
      <c r="P51" s="37">
        <v>2</v>
      </c>
    </row>
    <row r="52" spans="1:16" x14ac:dyDescent="0.2">
      <c r="A52" s="7" t="s">
        <v>108</v>
      </c>
      <c r="B52" s="7"/>
      <c r="C52" s="8">
        <v>44152</v>
      </c>
      <c r="D52" s="7">
        <v>0.1</v>
      </c>
      <c r="E52" s="16">
        <v>1</v>
      </c>
      <c r="F52" s="7">
        <v>8472.34</v>
      </c>
      <c r="G52" s="10">
        <f t="shared" si="0"/>
        <v>847.23400000000004</v>
      </c>
      <c r="H52" s="24">
        <v>45970.37</v>
      </c>
      <c r="I52" s="7">
        <v>0</v>
      </c>
      <c r="J52" s="16">
        <v>1</v>
      </c>
      <c r="K52" s="10">
        <f>((H52+I52)/J52)*D52</f>
        <v>4597.0370000000003</v>
      </c>
      <c r="L52" s="18">
        <f t="shared" si="12"/>
        <v>5.425935455848089</v>
      </c>
      <c r="M52" s="12"/>
      <c r="N52" s="24"/>
      <c r="O52" s="14" t="s">
        <v>109</v>
      </c>
      <c r="P52" s="37">
        <v>1</v>
      </c>
    </row>
    <row r="53" spans="1:16" x14ac:dyDescent="0.2">
      <c r="A53" s="7" t="s">
        <v>110</v>
      </c>
      <c r="B53" s="7" t="s">
        <v>111</v>
      </c>
      <c r="C53" s="8">
        <v>43140</v>
      </c>
      <c r="D53" s="7">
        <v>20</v>
      </c>
      <c r="E53" s="16">
        <v>1.24</v>
      </c>
      <c r="F53" s="9">
        <v>13.5</v>
      </c>
      <c r="G53" s="10">
        <f t="shared" si="0"/>
        <v>217.74193548387098</v>
      </c>
      <c r="H53" s="27">
        <v>10.18</v>
      </c>
      <c r="I53" s="7">
        <v>0</v>
      </c>
      <c r="J53" s="7">
        <f>J98</f>
        <v>1.2119</v>
      </c>
      <c r="K53" s="10">
        <f t="shared" si="1"/>
        <v>168.00066012047199</v>
      </c>
      <c r="L53" s="18">
        <f t="shared" si="12"/>
        <v>0.77155858721994541</v>
      </c>
      <c r="M53" s="12"/>
      <c r="N53" s="24"/>
      <c r="O53" s="39" t="s">
        <v>112</v>
      </c>
      <c r="P53" s="37">
        <v>1</v>
      </c>
    </row>
    <row r="54" spans="1:16" x14ac:dyDescent="0.2">
      <c r="A54" s="40" t="s">
        <v>113</v>
      </c>
      <c r="B54" s="40" t="s">
        <v>114</v>
      </c>
      <c r="C54" s="41">
        <v>43558</v>
      </c>
      <c r="D54" s="7">
        <v>60</v>
      </c>
      <c r="E54" s="16">
        <v>1.5</v>
      </c>
      <c r="F54" s="42">
        <v>4.9800000000000004</v>
      </c>
      <c r="G54" s="10">
        <f t="shared" si="0"/>
        <v>199.20000000000002</v>
      </c>
      <c r="H54" s="43">
        <v>6.08</v>
      </c>
      <c r="I54" s="7">
        <v>0</v>
      </c>
      <c r="J54" s="16">
        <f>J99</f>
        <v>1.53</v>
      </c>
      <c r="K54" s="10">
        <f t="shared" si="1"/>
        <v>238.43137254901961</v>
      </c>
      <c r="L54" s="18">
        <f t="shared" si="12"/>
        <v>1.1969446413103393</v>
      </c>
      <c r="M54" s="12"/>
      <c r="N54" s="24"/>
      <c r="O54" s="39" t="s">
        <v>112</v>
      </c>
      <c r="P54" s="37">
        <v>2</v>
      </c>
    </row>
    <row r="55" spans="1:16" x14ac:dyDescent="0.2">
      <c r="A55" s="40" t="s">
        <v>115</v>
      </c>
      <c r="B55" s="40" t="s">
        <v>96</v>
      </c>
      <c r="C55" s="41">
        <v>43187</v>
      </c>
      <c r="D55" s="7">
        <v>22</v>
      </c>
      <c r="E55" s="16">
        <v>1.24</v>
      </c>
      <c r="F55" s="42">
        <v>12.22</v>
      </c>
      <c r="G55" s="10">
        <f t="shared" si="0"/>
        <v>216.80645161290326</v>
      </c>
      <c r="H55" s="43">
        <v>17.489999999999998</v>
      </c>
      <c r="I55" s="7">
        <v>0</v>
      </c>
      <c r="J55" s="7">
        <f>J98</f>
        <v>1.2119</v>
      </c>
      <c r="K55" s="10">
        <f t="shared" si="1"/>
        <v>317.50144401353248</v>
      </c>
      <c r="L55" s="18">
        <f t="shared" si="12"/>
        <v>1.4644464758844673</v>
      </c>
      <c r="M55" s="12"/>
      <c r="N55" s="24"/>
      <c r="O55" s="39" t="s">
        <v>112</v>
      </c>
      <c r="P55" s="37">
        <v>3</v>
      </c>
    </row>
    <row r="56" spans="1:16" x14ac:dyDescent="0.2">
      <c r="A56" s="7" t="s">
        <v>116</v>
      </c>
      <c r="B56" s="7" t="s">
        <v>117</v>
      </c>
      <c r="C56" s="8">
        <v>43683</v>
      </c>
      <c r="D56" s="7">
        <v>400</v>
      </c>
      <c r="E56" s="16">
        <v>1.49</v>
      </c>
      <c r="F56" s="44">
        <v>0.8</v>
      </c>
      <c r="G56" s="10">
        <f t="shared" si="0"/>
        <v>214.76510067114094</v>
      </c>
      <c r="H56" s="45">
        <v>0.87</v>
      </c>
      <c r="I56" s="7">
        <v>0</v>
      </c>
      <c r="J56" s="16">
        <f>J99</f>
        <v>1.53</v>
      </c>
      <c r="K56" s="10">
        <f t="shared" si="1"/>
        <v>227.45098039215685</v>
      </c>
      <c r="L56" s="18">
        <f t="shared" si="12"/>
        <v>1.0590686274509804</v>
      </c>
      <c r="M56" s="12"/>
      <c r="N56" s="24"/>
      <c r="O56" s="39" t="s">
        <v>112</v>
      </c>
      <c r="P56" s="37">
        <v>4</v>
      </c>
    </row>
    <row r="57" spans="1:16" x14ac:dyDescent="0.2">
      <c r="A57" s="7" t="s">
        <v>118</v>
      </c>
      <c r="B57" s="7" t="s">
        <v>119</v>
      </c>
      <c r="C57" s="8">
        <v>43102</v>
      </c>
      <c r="D57" s="28">
        <v>8</v>
      </c>
      <c r="E57" s="46">
        <v>1.24</v>
      </c>
      <c r="F57" s="22">
        <v>150</v>
      </c>
      <c r="G57" s="10">
        <f>(F57*D57)/E57</f>
        <v>967.74193548387098</v>
      </c>
      <c r="H57" s="22">
        <v>111.26</v>
      </c>
      <c r="I57" s="47">
        <f>[1]Dividend!P3</f>
        <v>2.97</v>
      </c>
      <c r="J57" s="46">
        <f>J98</f>
        <v>1.2119</v>
      </c>
      <c r="K57" s="48">
        <f>((H57+I57)/J57)*D57</f>
        <v>754.05561514976489</v>
      </c>
      <c r="L57" s="18">
        <f t="shared" si="12"/>
        <v>0.77919080232142368</v>
      </c>
      <c r="M57" s="12"/>
      <c r="N57" s="13"/>
      <c r="O57" s="39" t="s">
        <v>112</v>
      </c>
      <c r="P57" s="37">
        <v>5</v>
      </c>
    </row>
    <row r="58" spans="1:16" x14ac:dyDescent="0.2">
      <c r="A58" s="7" t="s">
        <v>120</v>
      </c>
      <c r="B58" s="7" t="s">
        <v>27</v>
      </c>
      <c r="C58" s="8">
        <v>43102</v>
      </c>
      <c r="D58" s="28">
        <v>50</v>
      </c>
      <c r="E58" s="46">
        <v>1.24</v>
      </c>
      <c r="F58" s="7">
        <v>5.03</v>
      </c>
      <c r="G58" s="10">
        <f t="shared" ref="G58:G61" si="13">(F58*D58)/E58</f>
        <v>202.82258064516128</v>
      </c>
      <c r="H58" s="22">
        <v>6.33</v>
      </c>
      <c r="I58" s="47">
        <v>0</v>
      </c>
      <c r="J58" s="46">
        <f>J98</f>
        <v>1.2119</v>
      </c>
      <c r="K58" s="49">
        <f>((H58+I58)/J58)*D58</f>
        <v>261.16016172951566</v>
      </c>
      <c r="L58" s="18">
        <f t="shared" si="12"/>
        <v>1.2876286303960216</v>
      </c>
      <c r="M58" s="12"/>
      <c r="N58" s="13"/>
      <c r="O58" s="39" t="s">
        <v>112</v>
      </c>
      <c r="P58" s="37">
        <v>6</v>
      </c>
    </row>
    <row r="59" spans="1:16" x14ac:dyDescent="0.2">
      <c r="A59" s="7" t="s">
        <v>121</v>
      </c>
      <c r="B59" s="7" t="s">
        <v>122</v>
      </c>
      <c r="C59" s="8">
        <v>43683</v>
      </c>
      <c r="D59" s="28">
        <v>33</v>
      </c>
      <c r="E59" s="46">
        <v>1.49</v>
      </c>
      <c r="F59" s="7">
        <v>4.6399999999999997</v>
      </c>
      <c r="G59" s="10">
        <f t="shared" si="13"/>
        <v>102.76510067114093</v>
      </c>
      <c r="H59" s="22">
        <v>9.4700000000000006</v>
      </c>
      <c r="I59" s="47">
        <f>[1]Dividend!P22</f>
        <v>4.9000000000000009E-2</v>
      </c>
      <c r="J59" s="46">
        <f>J99</f>
        <v>1.53</v>
      </c>
      <c r="K59" s="49">
        <f>((H59+I59)/J59)*D59</f>
        <v>205.31176470588235</v>
      </c>
      <c r="L59" s="18">
        <f t="shared" si="12"/>
        <v>1.9978744083840434</v>
      </c>
      <c r="M59" s="12"/>
      <c r="N59" s="13"/>
      <c r="O59" s="39" t="s">
        <v>112</v>
      </c>
      <c r="P59" s="37">
        <v>7</v>
      </c>
    </row>
    <row r="60" spans="1:16" x14ac:dyDescent="0.2">
      <c r="A60" s="7" t="s">
        <v>123</v>
      </c>
      <c r="B60" s="7"/>
      <c r="C60" s="8">
        <v>44155</v>
      </c>
      <c r="D60" s="7">
        <v>1.5</v>
      </c>
      <c r="E60" s="16">
        <v>1</v>
      </c>
      <c r="F60" s="7">
        <v>212</v>
      </c>
      <c r="G60" s="10">
        <f t="shared" si="13"/>
        <v>318</v>
      </c>
      <c r="H60" s="13">
        <v>1651.96</v>
      </c>
      <c r="I60" s="7">
        <v>0</v>
      </c>
      <c r="J60" s="16">
        <v>1</v>
      </c>
      <c r="K60" s="10">
        <f t="shared" ref="K60" si="14">((H60+I60)/J60)*D60</f>
        <v>2477.94</v>
      </c>
      <c r="L60" s="18">
        <f t="shared" si="12"/>
        <v>7.7922641509433967</v>
      </c>
      <c r="M60" s="12"/>
      <c r="N60" s="13"/>
      <c r="O60" s="14" t="s">
        <v>109</v>
      </c>
      <c r="P60" s="37">
        <v>2</v>
      </c>
    </row>
    <row r="61" spans="1:16" x14ac:dyDescent="0.2">
      <c r="A61" s="7" t="s">
        <v>124</v>
      </c>
      <c r="B61" s="7" t="s">
        <v>125</v>
      </c>
      <c r="C61" s="8">
        <v>43994</v>
      </c>
      <c r="D61" s="7">
        <v>45</v>
      </c>
      <c r="E61" s="16">
        <v>1.1255999999999999</v>
      </c>
      <c r="F61" s="9">
        <v>5</v>
      </c>
      <c r="G61" s="10">
        <f t="shared" si="13"/>
        <v>199.89339019189768</v>
      </c>
      <c r="H61" s="22">
        <v>8.73</v>
      </c>
      <c r="I61" s="7">
        <v>0</v>
      </c>
      <c r="J61" s="16">
        <f>J98</f>
        <v>1.2119</v>
      </c>
      <c r="K61" s="10">
        <f>((H61+I61)/J61)*D61</f>
        <v>324.16040927469265</v>
      </c>
      <c r="L61" s="18">
        <f t="shared" si="12"/>
        <v>1.621666474131529</v>
      </c>
      <c r="M61" s="12"/>
      <c r="N61" s="13"/>
      <c r="O61" s="14" t="s">
        <v>112</v>
      </c>
      <c r="P61" s="37">
        <v>8</v>
      </c>
    </row>
    <row r="62" spans="1:16" x14ac:dyDescent="0.2">
      <c r="A62" s="7" t="s">
        <v>126</v>
      </c>
      <c r="B62" s="7" t="s">
        <v>127</v>
      </c>
      <c r="C62" s="8">
        <v>44185</v>
      </c>
      <c r="D62" s="7">
        <v>175</v>
      </c>
      <c r="E62" s="16">
        <v>1</v>
      </c>
      <c r="F62" s="16">
        <v>0.3</v>
      </c>
      <c r="G62" s="10">
        <f>(F62*D62)/E62</f>
        <v>52.5</v>
      </c>
      <c r="H62" s="50">
        <v>1.8283</v>
      </c>
      <c r="I62" s="7">
        <v>0</v>
      </c>
      <c r="J62" s="16">
        <v>1</v>
      </c>
      <c r="K62" s="10">
        <f>((H62+I62)/J62)*D62</f>
        <v>319.95249999999999</v>
      </c>
      <c r="L62" s="18">
        <f>(K62-G62)/G62+1</f>
        <v>6.0943333333333332</v>
      </c>
      <c r="M62" s="12"/>
      <c r="N62" s="13"/>
      <c r="O62" s="14" t="s">
        <v>128</v>
      </c>
      <c r="P62" s="37">
        <v>1</v>
      </c>
    </row>
    <row r="63" spans="1:16" x14ac:dyDescent="0.2">
      <c r="A63" s="7" t="s">
        <v>129</v>
      </c>
      <c r="B63" s="7" t="s">
        <v>130</v>
      </c>
      <c r="C63" s="8">
        <v>44077</v>
      </c>
      <c r="D63" s="7">
        <v>350</v>
      </c>
      <c r="E63" s="16">
        <v>1.55</v>
      </c>
      <c r="F63" s="9">
        <v>0.48499999999999999</v>
      </c>
      <c r="G63" s="10">
        <f t="shared" ref="G63:G64" si="15">(F63*D63)/E63</f>
        <v>109.51612903225806</v>
      </c>
      <c r="H63" s="17">
        <v>0.7</v>
      </c>
      <c r="I63" s="7">
        <v>0</v>
      </c>
      <c r="J63" s="16">
        <f>J99</f>
        <v>1.53</v>
      </c>
      <c r="K63" s="10">
        <f t="shared" ref="K63:K64" si="16">((H63+I63)/J63)*D63</f>
        <v>160.13071895424835</v>
      </c>
      <c r="L63" s="18">
        <f>(K63-G63)/G63+1</f>
        <v>1.4621656222626507</v>
      </c>
      <c r="M63" s="12"/>
      <c r="N63" s="24"/>
      <c r="O63" s="51" t="s">
        <v>131</v>
      </c>
      <c r="P63" s="37">
        <v>6</v>
      </c>
    </row>
    <row r="64" spans="1:16" x14ac:dyDescent="0.2">
      <c r="A64" s="7" t="s">
        <v>132</v>
      </c>
      <c r="B64" s="7" t="s">
        <v>133</v>
      </c>
      <c r="C64" s="8">
        <v>43384</v>
      </c>
      <c r="D64" s="7">
        <v>20</v>
      </c>
      <c r="E64" s="16">
        <v>1.5</v>
      </c>
      <c r="F64" s="7">
        <v>5.96</v>
      </c>
      <c r="G64" s="10">
        <f t="shared" si="15"/>
        <v>79.466666666666669</v>
      </c>
      <c r="H64" s="13">
        <v>15.21</v>
      </c>
      <c r="I64" s="22">
        <f>[1]Dividend!P9</f>
        <v>0.16</v>
      </c>
      <c r="J64" s="16">
        <f>J99</f>
        <v>1.53</v>
      </c>
      <c r="K64" s="10">
        <f t="shared" si="16"/>
        <v>200.91503267973854</v>
      </c>
      <c r="L64" s="18">
        <f>(K64-G64)/G64+1</f>
        <v>2.5282931964732196</v>
      </c>
      <c r="M64" s="12"/>
      <c r="N64" s="24"/>
      <c r="O64" s="14" t="s">
        <v>134</v>
      </c>
      <c r="P64" s="37">
        <v>1</v>
      </c>
    </row>
    <row r="65" spans="1:16" x14ac:dyDescent="0.2">
      <c r="A65" s="7" t="s">
        <v>135</v>
      </c>
      <c r="B65" s="7" t="s">
        <v>136</v>
      </c>
      <c r="C65" s="8">
        <v>44186</v>
      </c>
      <c r="D65" s="7">
        <v>375</v>
      </c>
      <c r="E65" s="16">
        <v>1</v>
      </c>
      <c r="F65" s="36">
        <v>0.13500000000000001</v>
      </c>
      <c r="G65" s="10">
        <f>(F65*D65)/E65</f>
        <v>50.625</v>
      </c>
      <c r="H65" s="13">
        <v>0.43</v>
      </c>
      <c r="I65" s="7">
        <v>0</v>
      </c>
      <c r="J65" s="16">
        <v>1</v>
      </c>
      <c r="K65" s="10">
        <f>((H65+I65)/J65)*D65</f>
        <v>161.25</v>
      </c>
      <c r="L65" s="18">
        <f>(K65-G65)/G65+1</f>
        <v>3.1851851851851851</v>
      </c>
      <c r="M65" s="12"/>
      <c r="N65" s="24"/>
      <c r="O65" s="51" t="s">
        <v>128</v>
      </c>
      <c r="P65" s="37">
        <v>2</v>
      </c>
    </row>
    <row r="66" spans="1:16" x14ac:dyDescent="0.2">
      <c r="A66" s="7" t="s">
        <v>137</v>
      </c>
      <c r="B66" s="7" t="s">
        <v>138</v>
      </c>
      <c r="C66" s="8">
        <v>44189</v>
      </c>
      <c r="D66" s="7">
        <v>295</v>
      </c>
      <c r="E66" s="16">
        <v>1</v>
      </c>
      <c r="F66" s="36">
        <v>0.25290000000000001</v>
      </c>
      <c r="G66" s="10">
        <f t="shared" ref="G66:G75" si="17">(F66*D66)/E66</f>
        <v>74.605500000000006</v>
      </c>
      <c r="H66" s="13">
        <v>1.1399999999999999</v>
      </c>
      <c r="I66" s="16">
        <v>2.4759000000000002</v>
      </c>
      <c r="J66" s="16">
        <v>1</v>
      </c>
      <c r="K66" s="10">
        <f>((H66/J66)*(D66+I66))</f>
        <v>339.12252599999999</v>
      </c>
      <c r="L66" s="18">
        <f t="shared" ref="L66:L75" si="18">(K66-G66)/G66</f>
        <v>3.5455432374288756</v>
      </c>
      <c r="M66" s="12"/>
      <c r="N66" s="24"/>
      <c r="O66" s="51" t="s">
        <v>128</v>
      </c>
      <c r="P66" s="37">
        <v>3</v>
      </c>
    </row>
    <row r="67" spans="1:16" x14ac:dyDescent="0.2">
      <c r="A67" s="7" t="s">
        <v>139</v>
      </c>
      <c r="B67" s="7" t="s">
        <v>96</v>
      </c>
      <c r="C67" s="8">
        <v>44033</v>
      </c>
      <c r="D67" s="7">
        <v>39</v>
      </c>
      <c r="E67" s="16">
        <v>1.1000000000000001</v>
      </c>
      <c r="F67" s="9">
        <v>8.92</v>
      </c>
      <c r="G67" s="10">
        <f t="shared" si="17"/>
        <v>316.25454545454545</v>
      </c>
      <c r="H67" s="17">
        <v>17.489999999999998</v>
      </c>
      <c r="I67" s="7">
        <v>0</v>
      </c>
      <c r="J67" s="7">
        <v>1.2079</v>
      </c>
      <c r="K67" s="10">
        <f t="shared" ref="K67" si="19">((H67+I67)/J67)*D67</f>
        <v>564.7073433231227</v>
      </c>
      <c r="L67" s="18">
        <f t="shared" si="18"/>
        <v>0.78561020367780554</v>
      </c>
      <c r="M67" s="12"/>
      <c r="N67" s="13"/>
      <c r="O67" s="14" t="s">
        <v>140</v>
      </c>
      <c r="P67" s="52">
        <v>8</v>
      </c>
    </row>
    <row r="68" spans="1:16" x14ac:dyDescent="0.2">
      <c r="A68" s="7" t="s">
        <v>141</v>
      </c>
      <c r="B68" s="7" t="s">
        <v>142</v>
      </c>
      <c r="C68" s="8">
        <v>44206</v>
      </c>
      <c r="D68" s="7">
        <v>0.5</v>
      </c>
      <c r="E68" s="16">
        <v>1</v>
      </c>
      <c r="F68" s="22">
        <v>161.22999999999999</v>
      </c>
      <c r="G68" s="10">
        <f t="shared" si="17"/>
        <v>80.614999999999995</v>
      </c>
      <c r="H68" s="13">
        <v>385.61</v>
      </c>
      <c r="I68" s="7">
        <v>0</v>
      </c>
      <c r="J68" s="16">
        <v>1</v>
      </c>
      <c r="K68" s="10">
        <f>((H68+I68)/J68)*D68</f>
        <v>192.80500000000001</v>
      </c>
      <c r="L68" s="18">
        <f t="shared" si="18"/>
        <v>1.3916764870061404</v>
      </c>
      <c r="M68" s="12"/>
      <c r="N68" s="13"/>
      <c r="O68" s="51" t="s">
        <v>128</v>
      </c>
      <c r="P68" s="37">
        <v>4</v>
      </c>
    </row>
    <row r="69" spans="1:16" x14ac:dyDescent="0.2">
      <c r="A69" s="7" t="s">
        <v>143</v>
      </c>
      <c r="B69" s="7" t="s">
        <v>144</v>
      </c>
      <c r="C69" s="8">
        <v>44185</v>
      </c>
      <c r="D69" s="7">
        <v>4.5</v>
      </c>
      <c r="E69" s="16">
        <v>1</v>
      </c>
      <c r="F69" s="22">
        <v>10.95</v>
      </c>
      <c r="G69" s="10">
        <f t="shared" si="17"/>
        <v>49.274999999999999</v>
      </c>
      <c r="H69" s="13">
        <v>28.5</v>
      </c>
      <c r="I69" s="7">
        <v>0</v>
      </c>
      <c r="J69" s="16">
        <v>1</v>
      </c>
      <c r="K69" s="10">
        <f>((H69+I69)/J69)*D69</f>
        <v>128.25</v>
      </c>
      <c r="L69" s="18">
        <f t="shared" si="18"/>
        <v>1.6027397260273972</v>
      </c>
      <c r="M69" s="12"/>
      <c r="N69" s="13"/>
      <c r="O69" s="51" t="s">
        <v>128</v>
      </c>
      <c r="P69" s="37">
        <v>5</v>
      </c>
    </row>
    <row r="70" spans="1:16" x14ac:dyDescent="0.2">
      <c r="A70" s="7" t="s">
        <v>145</v>
      </c>
      <c r="B70" s="7" t="s">
        <v>146</v>
      </c>
      <c r="C70" s="8">
        <v>44197</v>
      </c>
      <c r="D70" s="7">
        <v>10</v>
      </c>
      <c r="E70" s="16">
        <v>1</v>
      </c>
      <c r="F70" s="36">
        <v>4.95</v>
      </c>
      <c r="G70" s="10">
        <f t="shared" si="17"/>
        <v>49.5</v>
      </c>
      <c r="H70" s="13">
        <v>19.239999999999998</v>
      </c>
      <c r="I70" s="7">
        <v>9.8599999999999993E-2</v>
      </c>
      <c r="J70" s="16">
        <v>1</v>
      </c>
      <c r="K70" s="10">
        <f>((H70+I70)/J70)*D70</f>
        <v>193.386</v>
      </c>
      <c r="L70" s="18">
        <f t="shared" si="18"/>
        <v>2.9067878787878789</v>
      </c>
      <c r="M70" s="12"/>
      <c r="N70" s="13"/>
      <c r="O70" s="51" t="s">
        <v>128</v>
      </c>
      <c r="P70" s="37">
        <v>6</v>
      </c>
    </row>
    <row r="71" spans="1:16" x14ac:dyDescent="0.2">
      <c r="A71" s="7" t="s">
        <v>147</v>
      </c>
      <c r="B71" s="7" t="s">
        <v>148</v>
      </c>
      <c r="C71" s="8">
        <v>43102</v>
      </c>
      <c r="D71" s="7">
        <v>275</v>
      </c>
      <c r="E71" s="16">
        <v>1.51</v>
      </c>
      <c r="F71" s="9">
        <v>2.1800000000000002</v>
      </c>
      <c r="G71" s="10">
        <f t="shared" si="17"/>
        <v>397.01986754966885</v>
      </c>
      <c r="H71" s="27">
        <v>4.87</v>
      </c>
      <c r="I71" s="7">
        <v>0</v>
      </c>
      <c r="J71" s="16">
        <f>J99</f>
        <v>1.53</v>
      </c>
      <c r="K71" s="10">
        <f t="shared" ref="K71" si="20">((H71+I71)/J71)*D71</f>
        <v>875.32679738562081</v>
      </c>
      <c r="L71" s="18">
        <f t="shared" si="18"/>
        <v>1.2047430593032318</v>
      </c>
      <c r="M71" s="12"/>
      <c r="N71" s="13"/>
      <c r="O71" s="14" t="s">
        <v>149</v>
      </c>
      <c r="P71" s="37">
        <v>1</v>
      </c>
    </row>
    <row r="72" spans="1:16" x14ac:dyDescent="0.2">
      <c r="A72" s="7" t="s">
        <v>150</v>
      </c>
      <c r="B72" s="7" t="s">
        <v>151</v>
      </c>
      <c r="C72" s="8">
        <v>43822</v>
      </c>
      <c r="D72" s="7">
        <v>190</v>
      </c>
      <c r="E72" s="16">
        <v>1.51</v>
      </c>
      <c r="F72" s="9">
        <v>1.18</v>
      </c>
      <c r="G72" s="10">
        <f t="shared" si="17"/>
        <v>148.47682119205297</v>
      </c>
      <c r="H72" s="27">
        <v>3.03</v>
      </c>
      <c r="I72" s="7">
        <v>0</v>
      </c>
      <c r="J72" s="16">
        <f>J99</f>
        <v>1.53</v>
      </c>
      <c r="K72" s="10">
        <f>((H72+I72)/J72)*D72</f>
        <v>376.27450980392155</v>
      </c>
      <c r="L72" s="18">
        <f t="shared" si="18"/>
        <v>1.534230641409106</v>
      </c>
      <c r="M72" s="12"/>
      <c r="N72" s="24"/>
      <c r="O72" s="14" t="s">
        <v>149</v>
      </c>
      <c r="P72" s="37">
        <v>2</v>
      </c>
    </row>
    <row r="73" spans="1:16" x14ac:dyDescent="0.2">
      <c r="A73" s="7" t="s">
        <v>152</v>
      </c>
      <c r="B73" s="7" t="s">
        <v>153</v>
      </c>
      <c r="C73" s="8">
        <v>44238</v>
      </c>
      <c r="D73" s="7">
        <v>0.4</v>
      </c>
      <c r="E73" s="16">
        <v>1</v>
      </c>
      <c r="F73" s="36">
        <v>120.94</v>
      </c>
      <c r="G73" s="10">
        <f t="shared" si="17"/>
        <v>48.376000000000005</v>
      </c>
      <c r="H73" s="13">
        <v>267.20999999999998</v>
      </c>
      <c r="I73" s="7">
        <v>0</v>
      </c>
      <c r="J73" s="16">
        <v>1</v>
      </c>
      <c r="K73" s="10">
        <f>((H73+I73)/J73)*D73</f>
        <v>106.884</v>
      </c>
      <c r="L73" s="18">
        <f t="shared" si="18"/>
        <v>1.2094426988589382</v>
      </c>
      <c r="M73" s="12"/>
      <c r="N73" s="24"/>
      <c r="O73" s="14" t="s">
        <v>128</v>
      </c>
      <c r="P73" s="37">
        <v>7</v>
      </c>
    </row>
    <row r="74" spans="1:16" x14ac:dyDescent="0.2">
      <c r="A74" s="7" t="s">
        <v>154</v>
      </c>
      <c r="B74" s="7" t="s">
        <v>155</v>
      </c>
      <c r="C74" s="8">
        <v>43374</v>
      </c>
      <c r="D74" s="7">
        <v>700</v>
      </c>
      <c r="E74" s="16">
        <v>1.1499999999999999</v>
      </c>
      <c r="F74" s="9">
        <v>0.66</v>
      </c>
      <c r="G74" s="10">
        <f t="shared" si="17"/>
        <v>401.73913043478262</v>
      </c>
      <c r="H74" s="27">
        <v>1.31</v>
      </c>
      <c r="I74" s="7">
        <v>0</v>
      </c>
      <c r="J74" s="7">
        <v>1.2088000000000001</v>
      </c>
      <c r="K74" s="10">
        <f t="shared" ref="K74:K75" si="21">((H74+I74)/J74)*D74</f>
        <v>758.60357379219067</v>
      </c>
      <c r="L74" s="18">
        <f t="shared" si="18"/>
        <v>0.88829893909311519</v>
      </c>
      <c r="M74" s="12"/>
      <c r="N74" s="24"/>
      <c r="O74" s="14" t="s">
        <v>149</v>
      </c>
      <c r="P74" s="37">
        <v>3</v>
      </c>
    </row>
    <row r="75" spans="1:16" x14ac:dyDescent="0.2">
      <c r="A75" s="7" t="s">
        <v>156</v>
      </c>
      <c r="B75" s="7" t="s">
        <v>157</v>
      </c>
      <c r="C75" s="8">
        <v>43854</v>
      </c>
      <c r="D75" s="7">
        <v>50</v>
      </c>
      <c r="E75" s="16">
        <v>1.46</v>
      </c>
      <c r="F75" s="7">
        <v>3.71</v>
      </c>
      <c r="G75" s="10">
        <f t="shared" si="17"/>
        <v>127.05479452054794</v>
      </c>
      <c r="H75" s="13">
        <v>7.81</v>
      </c>
      <c r="I75" s="7">
        <v>0</v>
      </c>
      <c r="J75" s="16">
        <f>J99</f>
        <v>1.53</v>
      </c>
      <c r="K75" s="10">
        <f t="shared" si="21"/>
        <v>255.22875816993462</v>
      </c>
      <c r="L75" s="18">
        <f t="shared" si="18"/>
        <v>1.0088085548684882</v>
      </c>
      <c r="M75" s="12"/>
      <c r="N75" s="24"/>
      <c r="O75" s="14" t="s">
        <v>134</v>
      </c>
      <c r="P75" s="52">
        <v>2</v>
      </c>
    </row>
    <row r="76" spans="1:16" x14ac:dyDescent="0.2">
      <c r="A76" s="2"/>
      <c r="B76" s="7"/>
      <c r="C76" s="8"/>
      <c r="D76" s="7"/>
      <c r="E76" s="16"/>
      <c r="F76" s="9"/>
      <c r="G76" s="10"/>
      <c r="H76" s="17"/>
      <c r="I76" s="7"/>
      <c r="J76" s="16"/>
      <c r="K76" s="10"/>
      <c r="L76" s="18"/>
      <c r="M76" s="12"/>
      <c r="N76" s="24"/>
      <c r="O76" s="51"/>
      <c r="P76" s="37"/>
    </row>
    <row r="77" spans="1:16" x14ac:dyDescent="0.2">
      <c r="A77" s="2" t="s">
        <v>158</v>
      </c>
      <c r="B77" s="7"/>
      <c r="C77" s="8"/>
      <c r="D77" s="28"/>
      <c r="E77" s="46"/>
      <c r="F77" s="7"/>
      <c r="G77" s="26"/>
      <c r="H77" s="22"/>
      <c r="I77" s="47"/>
      <c r="J77" s="46"/>
      <c r="K77" s="10">
        <v>8467</v>
      </c>
      <c r="L77" s="11"/>
      <c r="M77" s="37"/>
      <c r="N77" s="13"/>
      <c r="O77" s="14"/>
      <c r="P77" s="37"/>
    </row>
    <row r="78" spans="1:16" x14ac:dyDescent="0.2">
      <c r="A78" s="2" t="s">
        <v>159</v>
      </c>
      <c r="B78" s="7" t="s">
        <v>130</v>
      </c>
      <c r="C78" s="8">
        <v>44200</v>
      </c>
      <c r="D78" s="28"/>
      <c r="E78" s="46"/>
      <c r="F78" s="7"/>
      <c r="G78" s="26"/>
      <c r="H78" s="22"/>
      <c r="I78" s="47"/>
      <c r="J78" s="46"/>
      <c r="K78" s="10">
        <v>221</v>
      </c>
      <c r="L78" s="11"/>
      <c r="M78" s="37"/>
      <c r="N78" s="13"/>
      <c r="O78" s="14"/>
      <c r="P78" s="37"/>
    </row>
    <row r="79" spans="1:16" x14ac:dyDescent="0.2">
      <c r="A79" s="7" t="s">
        <v>160</v>
      </c>
      <c r="B79" s="7" t="s">
        <v>161</v>
      </c>
      <c r="C79" s="8">
        <v>44202</v>
      </c>
      <c r="D79" s="28"/>
      <c r="E79" s="46"/>
      <c r="F79" s="7"/>
      <c r="G79" s="26"/>
      <c r="H79" s="22"/>
      <c r="I79" s="47"/>
      <c r="J79" s="46"/>
      <c r="K79" s="10">
        <v>158</v>
      </c>
      <c r="L79" s="11"/>
      <c r="M79" s="37"/>
      <c r="N79" s="13"/>
      <c r="O79" s="14"/>
      <c r="P79" s="37"/>
    </row>
    <row r="80" spans="1:16" x14ac:dyDescent="0.2">
      <c r="A80" s="7" t="s">
        <v>162</v>
      </c>
      <c r="B80" s="7" t="s">
        <v>136</v>
      </c>
      <c r="C80" s="8">
        <v>44202</v>
      </c>
      <c r="D80" s="28"/>
      <c r="E80" s="46"/>
      <c r="F80" s="7"/>
      <c r="G80" s="26"/>
      <c r="H80" s="22"/>
      <c r="I80" s="47"/>
      <c r="J80" s="46"/>
      <c r="K80" s="10">
        <v>105</v>
      </c>
      <c r="L80" s="11"/>
      <c r="M80" s="37"/>
      <c r="N80" s="13"/>
      <c r="O80" s="14"/>
      <c r="P80" s="37"/>
    </row>
    <row r="81" spans="1:16" x14ac:dyDescent="0.2">
      <c r="A81" s="7" t="s">
        <v>163</v>
      </c>
      <c r="B81" s="7" t="s">
        <v>138</v>
      </c>
      <c r="C81" s="8">
        <v>44221</v>
      </c>
      <c r="D81" s="28"/>
      <c r="E81" s="46"/>
      <c r="F81" s="7"/>
      <c r="G81" s="26"/>
      <c r="H81" s="22"/>
      <c r="I81" s="47"/>
      <c r="J81" s="46"/>
      <c r="K81" s="10">
        <v>152</v>
      </c>
      <c r="L81" s="11"/>
      <c r="M81" s="37"/>
      <c r="N81" s="13"/>
      <c r="O81" s="14"/>
      <c r="P81" s="37"/>
    </row>
    <row r="82" spans="1:16" x14ac:dyDescent="0.2">
      <c r="A82" s="7" t="s">
        <v>164</v>
      </c>
      <c r="B82" s="7" t="s">
        <v>96</v>
      </c>
      <c r="C82" s="8">
        <v>44228</v>
      </c>
      <c r="D82" s="28"/>
      <c r="E82" s="46"/>
      <c r="F82" s="7"/>
      <c r="G82" s="26"/>
      <c r="H82" s="22"/>
      <c r="I82" s="47"/>
      <c r="J82" s="46"/>
      <c r="K82" s="10">
        <v>718</v>
      </c>
      <c r="L82" s="11"/>
      <c r="M82" s="37"/>
      <c r="N82" s="13"/>
      <c r="O82" s="14"/>
      <c r="P82" s="37"/>
    </row>
    <row r="83" spans="1:16" x14ac:dyDescent="0.2">
      <c r="A83" s="7" t="s">
        <v>165</v>
      </c>
      <c r="B83" s="7" t="s">
        <v>142</v>
      </c>
      <c r="C83" s="8">
        <v>44231</v>
      </c>
      <c r="D83" s="28"/>
      <c r="E83" s="46"/>
      <c r="F83" s="7"/>
      <c r="G83" s="26"/>
      <c r="H83" s="22"/>
      <c r="I83" s="47"/>
      <c r="J83" s="46"/>
      <c r="K83" s="10">
        <v>188</v>
      </c>
      <c r="L83" s="11"/>
      <c r="M83" s="37"/>
      <c r="N83" s="13"/>
      <c r="O83" s="14"/>
      <c r="P83" s="37"/>
    </row>
    <row r="84" spans="1:16" x14ac:dyDescent="0.2">
      <c r="A84" s="24" t="s">
        <v>166</v>
      </c>
      <c r="B84" s="7" t="s">
        <v>167</v>
      </c>
      <c r="C84" s="8">
        <v>44221</v>
      </c>
      <c r="D84" s="7"/>
      <c r="E84" s="16"/>
      <c r="F84" s="7"/>
      <c r="G84" s="10"/>
      <c r="H84" s="13"/>
      <c r="I84" s="7"/>
      <c r="J84" s="16"/>
      <c r="K84" s="10">
        <v>-253</v>
      </c>
      <c r="L84" s="20"/>
      <c r="M84" s="12"/>
      <c r="N84" s="13"/>
      <c r="O84" s="14"/>
      <c r="P84" s="37"/>
    </row>
    <row r="85" spans="1:16" x14ac:dyDescent="0.2">
      <c r="A85" s="51" t="s">
        <v>168</v>
      </c>
      <c r="B85" s="7"/>
      <c r="C85" s="8">
        <v>44233</v>
      </c>
      <c r="D85" s="7"/>
      <c r="E85" s="16"/>
      <c r="F85" s="7"/>
      <c r="G85" s="10"/>
      <c r="H85" s="13"/>
      <c r="I85" s="7"/>
      <c r="J85" s="16"/>
      <c r="K85" s="10">
        <v>100</v>
      </c>
      <c r="L85" s="20"/>
      <c r="M85" s="12"/>
      <c r="N85" s="13"/>
      <c r="O85" s="14"/>
      <c r="P85" s="37"/>
    </row>
    <row r="86" spans="1:16" x14ac:dyDescent="0.2">
      <c r="A86" s="51" t="s">
        <v>169</v>
      </c>
      <c r="B86" s="7" t="s">
        <v>146</v>
      </c>
      <c r="C86" s="8">
        <v>44233</v>
      </c>
      <c r="D86" s="7"/>
      <c r="E86" s="16"/>
      <c r="F86" s="7"/>
      <c r="G86" s="10"/>
      <c r="H86" s="13"/>
      <c r="I86" s="7"/>
      <c r="J86" s="16"/>
      <c r="K86" s="10">
        <v>102</v>
      </c>
      <c r="L86" s="20"/>
      <c r="M86" s="12"/>
      <c r="N86" s="13"/>
      <c r="O86" s="14"/>
      <c r="P86" s="37"/>
    </row>
    <row r="87" spans="1:16" x14ac:dyDescent="0.2">
      <c r="A87" s="7" t="s">
        <v>170</v>
      </c>
      <c r="B87" s="7" t="s">
        <v>148</v>
      </c>
      <c r="C87" s="8">
        <v>44237</v>
      </c>
      <c r="D87" s="7"/>
      <c r="E87" s="16"/>
      <c r="F87" s="7"/>
      <c r="G87" s="10"/>
      <c r="H87" s="13"/>
      <c r="I87" s="7"/>
      <c r="J87" s="16"/>
      <c r="K87" s="10">
        <v>896</v>
      </c>
      <c r="L87" s="20"/>
      <c r="M87" s="12"/>
      <c r="N87" s="13"/>
      <c r="O87" s="14"/>
      <c r="P87" s="37"/>
    </row>
    <row r="88" spans="1:16" x14ac:dyDescent="0.2">
      <c r="A88" s="7" t="s">
        <v>171</v>
      </c>
      <c r="B88" s="7" t="s">
        <v>171</v>
      </c>
      <c r="C88" s="8">
        <v>44190</v>
      </c>
      <c r="D88" s="7"/>
      <c r="E88" s="16"/>
      <c r="F88" s="7"/>
      <c r="G88" s="10"/>
      <c r="H88" s="13"/>
      <c r="I88" s="7"/>
      <c r="J88" s="16"/>
      <c r="K88" s="10">
        <v>-98</v>
      </c>
      <c r="L88" s="20"/>
      <c r="M88" s="12"/>
      <c r="N88" s="13"/>
      <c r="O88" s="14"/>
      <c r="P88" s="37"/>
    </row>
    <row r="89" spans="1:16" x14ac:dyDescent="0.2">
      <c r="A89" s="7" t="s">
        <v>172</v>
      </c>
      <c r="B89" s="7" t="s">
        <v>151</v>
      </c>
      <c r="C89" s="8">
        <v>44239</v>
      </c>
      <c r="D89" s="7"/>
      <c r="E89" s="16"/>
      <c r="F89" s="7"/>
      <c r="G89" s="10"/>
      <c r="H89" s="13"/>
      <c r="I89" s="7"/>
      <c r="J89" s="16"/>
      <c r="K89" s="10">
        <v>306</v>
      </c>
      <c r="L89" s="20"/>
      <c r="M89" s="12"/>
      <c r="N89" s="13"/>
      <c r="O89" s="14"/>
      <c r="P89" s="37"/>
    </row>
    <row r="90" spans="1:16" x14ac:dyDescent="0.2">
      <c r="A90" s="7" t="s">
        <v>173</v>
      </c>
      <c r="B90" s="7"/>
      <c r="C90" s="8">
        <v>44239</v>
      </c>
      <c r="D90" s="7"/>
      <c r="E90" s="16"/>
      <c r="F90" s="7"/>
      <c r="G90" s="10"/>
      <c r="H90" s="24"/>
      <c r="I90" s="7"/>
      <c r="J90" s="16"/>
      <c r="K90" s="10">
        <v>2293</v>
      </c>
      <c r="L90" s="18"/>
      <c r="M90" s="12"/>
      <c r="N90" s="13"/>
      <c r="O90" s="14"/>
      <c r="P90" s="37"/>
    </row>
    <row r="91" spans="1:16" x14ac:dyDescent="0.2">
      <c r="A91" s="7" t="s">
        <v>174</v>
      </c>
      <c r="B91" s="7"/>
      <c r="C91" s="8">
        <v>44239</v>
      </c>
      <c r="D91" s="7"/>
      <c r="E91" s="16"/>
      <c r="F91" s="7"/>
      <c r="G91" s="10"/>
      <c r="H91" s="13"/>
      <c r="I91" s="7"/>
      <c r="J91" s="16"/>
      <c r="K91" s="10">
        <v>1525</v>
      </c>
      <c r="L91" s="18"/>
      <c r="M91" s="12"/>
      <c r="N91" s="13"/>
      <c r="O91" s="14"/>
      <c r="P91" s="37"/>
    </row>
    <row r="92" spans="1:16" x14ac:dyDescent="0.2">
      <c r="A92" s="7" t="s">
        <v>175</v>
      </c>
      <c r="B92" s="7" t="s">
        <v>176</v>
      </c>
      <c r="C92" s="8">
        <v>44245</v>
      </c>
      <c r="D92" s="7"/>
      <c r="E92" s="16"/>
      <c r="F92" s="7"/>
      <c r="G92" s="10"/>
      <c r="H92" s="13"/>
      <c r="I92" s="7"/>
      <c r="J92" s="16"/>
      <c r="K92" s="10">
        <v>1729</v>
      </c>
      <c r="L92" s="18"/>
      <c r="M92" s="12"/>
      <c r="N92" s="13"/>
      <c r="O92" s="14"/>
      <c r="P92" s="37"/>
    </row>
    <row r="93" spans="1:16" x14ac:dyDescent="0.2">
      <c r="A93" s="7" t="s">
        <v>177</v>
      </c>
      <c r="B93" s="7" t="s">
        <v>153</v>
      </c>
      <c r="C93" s="8">
        <v>44245</v>
      </c>
      <c r="D93" s="7"/>
      <c r="E93" s="16"/>
      <c r="F93" s="7"/>
      <c r="G93" s="10"/>
      <c r="H93" s="13"/>
      <c r="I93" s="7"/>
      <c r="J93" s="16"/>
      <c r="K93" s="10">
        <v>97</v>
      </c>
      <c r="L93" s="18"/>
      <c r="M93" s="12"/>
      <c r="N93" s="13"/>
      <c r="O93" s="14"/>
      <c r="P93" s="37"/>
    </row>
    <row r="94" spans="1:16" x14ac:dyDescent="0.2">
      <c r="A94" s="7" t="s">
        <v>178</v>
      </c>
      <c r="B94" s="7" t="s">
        <v>179</v>
      </c>
      <c r="C94" s="8">
        <v>44245</v>
      </c>
      <c r="D94" s="7"/>
      <c r="E94" s="16"/>
      <c r="F94" s="22"/>
      <c r="G94" s="10"/>
      <c r="H94" s="13"/>
      <c r="I94" s="7"/>
      <c r="J94" s="16"/>
      <c r="K94" s="10">
        <v>226</v>
      </c>
      <c r="L94" s="18"/>
      <c r="M94" s="12"/>
      <c r="N94" s="13"/>
      <c r="O94" s="14"/>
      <c r="P94" s="37"/>
    </row>
    <row r="95" spans="1:16" x14ac:dyDescent="0.2">
      <c r="A95" s="7" t="s">
        <v>180</v>
      </c>
      <c r="B95" s="7" t="s">
        <v>155</v>
      </c>
      <c r="C95" s="8">
        <v>44244</v>
      </c>
      <c r="D95" s="7"/>
      <c r="E95" s="16"/>
      <c r="F95" s="22"/>
      <c r="G95" s="10"/>
      <c r="H95" s="13"/>
      <c r="I95" s="7"/>
      <c r="J95" s="16"/>
      <c r="K95" s="10">
        <v>811</v>
      </c>
      <c r="L95" s="18"/>
      <c r="M95" s="12"/>
      <c r="N95" s="13"/>
      <c r="O95" s="14"/>
      <c r="P95" s="37"/>
    </row>
    <row r="96" spans="1:16" x14ac:dyDescent="0.2">
      <c r="A96" s="7" t="s">
        <v>181</v>
      </c>
      <c r="B96" s="7" t="s">
        <v>157</v>
      </c>
      <c r="C96" s="8">
        <v>44246</v>
      </c>
      <c r="D96" s="7"/>
      <c r="E96" s="16"/>
      <c r="F96" s="22"/>
      <c r="G96" s="10"/>
      <c r="H96" s="13"/>
      <c r="I96" s="7"/>
      <c r="J96" s="16"/>
      <c r="K96" s="10">
        <v>255</v>
      </c>
      <c r="L96" s="18"/>
      <c r="M96" s="12"/>
      <c r="N96" s="13"/>
      <c r="O96" s="14"/>
      <c r="P96" s="37"/>
    </row>
    <row r="97" spans="1:16" x14ac:dyDescent="0.2">
      <c r="A97" s="7"/>
      <c r="B97" s="7"/>
      <c r="C97" s="8"/>
      <c r="D97" s="7"/>
      <c r="E97" s="16"/>
      <c r="F97" s="7"/>
      <c r="G97" s="10"/>
      <c r="H97" s="13"/>
      <c r="I97" s="7"/>
      <c r="J97" s="16"/>
      <c r="K97" s="10"/>
      <c r="L97" s="20"/>
      <c r="M97" s="12"/>
      <c r="N97" s="13"/>
      <c r="O97" s="14"/>
      <c r="P97" s="37"/>
    </row>
    <row r="98" spans="1:16" x14ac:dyDescent="0.2">
      <c r="A98" s="7" t="s">
        <v>182</v>
      </c>
      <c r="B98" s="7" t="s">
        <v>183</v>
      </c>
      <c r="C98" s="8"/>
      <c r="D98" s="7"/>
      <c r="E98" s="7"/>
      <c r="F98" s="44"/>
      <c r="G98" s="7"/>
      <c r="H98" s="45"/>
      <c r="I98" s="7"/>
      <c r="J98" s="16">
        <v>1.2119</v>
      </c>
      <c r="K98" s="7"/>
      <c r="L98" s="7"/>
      <c r="M98" s="37"/>
      <c r="N98" s="24"/>
      <c r="O98" s="51"/>
      <c r="P98" s="37"/>
    </row>
    <row r="99" spans="1:16" x14ac:dyDescent="0.2">
      <c r="A99" s="7" t="s">
        <v>184</v>
      </c>
      <c r="B99" s="7" t="s">
        <v>185</v>
      </c>
      <c r="C99" s="7"/>
      <c r="D99" s="7"/>
      <c r="E99" s="7"/>
      <c r="F99" s="7"/>
      <c r="G99" s="7"/>
      <c r="H99" s="7"/>
      <c r="I99" s="7"/>
      <c r="J99" s="16">
        <v>1.53</v>
      </c>
      <c r="K99" s="7"/>
      <c r="L99" s="7"/>
      <c r="M99" s="37"/>
      <c r="N99" s="24"/>
      <c r="O99" s="51"/>
      <c r="P99" s="37"/>
    </row>
    <row r="100" spans="1:1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16"/>
      <c r="K100" s="7"/>
      <c r="L100" s="7"/>
      <c r="M100" s="37"/>
      <c r="N100" s="24"/>
      <c r="O100" s="51"/>
      <c r="P100" s="37"/>
    </row>
    <row r="101" spans="1:1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16"/>
      <c r="K101" s="7"/>
      <c r="L101" s="7"/>
      <c r="M101" s="37"/>
      <c r="N101" s="24"/>
      <c r="O101" s="51"/>
      <c r="P101" s="3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16"/>
      <c r="K102" s="7"/>
      <c r="L102" s="7"/>
      <c r="M102" s="37"/>
      <c r="N102" s="24"/>
      <c r="O102" s="51"/>
      <c r="P102" s="37"/>
    </row>
    <row r="103" spans="1:16" x14ac:dyDescent="0.2">
      <c r="A103" s="53" t="s">
        <v>186</v>
      </c>
      <c r="B103" s="53"/>
      <c r="C103" s="53"/>
      <c r="D103" s="53"/>
      <c r="E103" s="54">
        <f>SUM(G3:G73)</f>
        <v>23339.994499428874</v>
      </c>
      <c r="F103" s="7"/>
      <c r="G103" s="53" t="s">
        <v>187</v>
      </c>
      <c r="H103" s="53"/>
      <c r="I103" s="53"/>
      <c r="J103" s="53"/>
      <c r="K103" s="55">
        <f>SUM(K3:K73)</f>
        <v>34266.623097465934</v>
      </c>
      <c r="L103" s="7"/>
      <c r="M103" s="56" t="s">
        <v>188</v>
      </c>
      <c r="N103" s="57"/>
      <c r="O103" s="58"/>
      <c r="P103" s="59">
        <f>E105-E103</f>
        <v>18592.005500571126</v>
      </c>
    </row>
    <row r="104" spans="1:16" x14ac:dyDescent="0.2">
      <c r="A104" s="53" t="s">
        <v>189</v>
      </c>
      <c r="B104" s="53"/>
      <c r="C104" s="53"/>
      <c r="D104" s="53"/>
      <c r="E104" s="54">
        <v>25000</v>
      </c>
      <c r="F104" s="7"/>
      <c r="G104" s="56" t="s">
        <v>190</v>
      </c>
      <c r="H104" s="57"/>
      <c r="I104" s="57"/>
      <c r="J104" s="58"/>
      <c r="K104" s="60">
        <f>K103-E103</f>
        <v>10926.628598037059</v>
      </c>
      <c r="L104" s="7"/>
      <c r="M104" s="56" t="s">
        <v>191</v>
      </c>
      <c r="N104" s="57"/>
      <c r="O104" s="58"/>
      <c r="P104" s="61">
        <f>P103/E105</f>
        <v>0.44338465850832598</v>
      </c>
    </row>
    <row r="105" spans="1:16" x14ac:dyDescent="0.2">
      <c r="A105" s="53" t="s">
        <v>192</v>
      </c>
      <c r="B105" s="53"/>
      <c r="C105" s="53"/>
      <c r="D105" s="53"/>
      <c r="E105" s="54">
        <f>E104+K105</f>
        <v>41932</v>
      </c>
      <c r="F105" s="7"/>
      <c r="G105" s="53" t="s">
        <v>193</v>
      </c>
      <c r="H105" s="53"/>
      <c r="I105" s="53"/>
      <c r="J105" s="53"/>
      <c r="K105" s="55">
        <f>SUM(K77:K94)</f>
        <v>16932</v>
      </c>
      <c r="L105" s="26"/>
      <c r="M105" s="56"/>
      <c r="N105" s="57"/>
      <c r="O105" s="58"/>
      <c r="P105" s="6"/>
    </row>
    <row r="106" spans="1:16" x14ac:dyDescent="0.2">
      <c r="A106" s="53" t="s">
        <v>194</v>
      </c>
      <c r="B106" s="53"/>
      <c r="C106" s="53"/>
      <c r="D106" s="53"/>
      <c r="E106" s="54">
        <f>E105+K106+K105</f>
        <v>58865.11434514392</v>
      </c>
      <c r="F106" s="7"/>
      <c r="G106" s="53" t="s">
        <v>195</v>
      </c>
      <c r="H106" s="53"/>
      <c r="I106" s="53"/>
      <c r="J106" s="53"/>
      <c r="K106" s="62">
        <f>(K104+K105)/E104</f>
        <v>1.1143451439214824</v>
      </c>
      <c r="L106" s="26"/>
      <c r="M106" s="63"/>
      <c r="N106" s="64"/>
      <c r="O106" s="65"/>
      <c r="P106" s="6"/>
    </row>
    <row r="107" spans="1:16" x14ac:dyDescent="0.2">
      <c r="A107" s="66"/>
      <c r="B107" s="67"/>
      <c r="C107" s="67"/>
      <c r="D107" s="68"/>
      <c r="E107" s="7"/>
      <c r="F107" s="7"/>
      <c r="G107" s="66"/>
      <c r="H107" s="67"/>
      <c r="I107" s="67"/>
      <c r="J107" s="68"/>
      <c r="K107" s="7"/>
      <c r="L107" s="7"/>
      <c r="M107" s="66"/>
      <c r="N107" s="67"/>
      <c r="O107" s="68"/>
      <c r="P107" s="37"/>
    </row>
    <row r="108" spans="1:16" x14ac:dyDescent="0.2">
      <c r="A108" s="2" t="s">
        <v>196</v>
      </c>
      <c r="B108" s="2" t="s">
        <v>2</v>
      </c>
      <c r="C108" s="2" t="s">
        <v>197</v>
      </c>
      <c r="D108" s="2" t="s">
        <v>4</v>
      </c>
      <c r="E108" s="2" t="s">
        <v>198</v>
      </c>
      <c r="F108" s="2" t="s">
        <v>199</v>
      </c>
      <c r="G108" s="2" t="s">
        <v>200</v>
      </c>
      <c r="H108" s="4" t="s">
        <v>201</v>
      </c>
      <c r="I108" s="4" t="s">
        <v>202</v>
      </c>
      <c r="J108" s="69" t="s">
        <v>203</v>
      </c>
      <c r="K108" s="56" t="s">
        <v>204</v>
      </c>
      <c r="L108" s="57"/>
      <c r="M108" s="57"/>
      <c r="N108" s="57"/>
      <c r="O108" s="57"/>
      <c r="P108" s="58"/>
    </row>
    <row r="109" spans="1:16" x14ac:dyDescent="0.2">
      <c r="A109" s="7"/>
      <c r="B109" s="7"/>
      <c r="C109" s="8"/>
      <c r="D109" s="7"/>
      <c r="E109" s="70"/>
      <c r="F109" s="24"/>
      <c r="G109" s="26"/>
      <c r="H109" s="37"/>
      <c r="I109" s="71"/>
      <c r="J109" s="72"/>
      <c r="K109" s="73"/>
      <c r="L109" s="74"/>
      <c r="M109" s="74"/>
      <c r="N109" s="74"/>
      <c r="O109" s="74"/>
      <c r="P109" s="75"/>
    </row>
    <row r="110" spans="1:16" x14ac:dyDescent="0.2">
      <c r="A110" s="7"/>
      <c r="B110" s="7"/>
      <c r="C110" s="8"/>
      <c r="D110" s="7"/>
      <c r="E110" s="70"/>
      <c r="F110" s="24"/>
      <c r="G110" s="26"/>
      <c r="H110" s="37"/>
      <c r="I110" s="7"/>
      <c r="J110" s="72"/>
      <c r="K110" s="73"/>
      <c r="L110" s="74"/>
      <c r="M110" s="74"/>
      <c r="N110" s="74"/>
      <c r="O110" s="74"/>
      <c r="P110" s="75"/>
    </row>
  </sheetData>
  <mergeCells count="18">
    <mergeCell ref="K108:P108"/>
    <mergeCell ref="K109:P109"/>
    <mergeCell ref="K110:P110"/>
    <mergeCell ref="A105:D105"/>
    <mergeCell ref="G105:J105"/>
    <mergeCell ref="M105:O105"/>
    <mergeCell ref="A106:D106"/>
    <mergeCell ref="G106:J106"/>
    <mergeCell ref="A107:D107"/>
    <mergeCell ref="G107:J107"/>
    <mergeCell ref="M107:O107"/>
    <mergeCell ref="A1:P1"/>
    <mergeCell ref="A103:D103"/>
    <mergeCell ref="G103:J103"/>
    <mergeCell ref="M103:O103"/>
    <mergeCell ref="A104:D104"/>
    <mergeCell ref="G104:J104"/>
    <mergeCell ref="M104:O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2021-02-20T14:28:38Z</dcterms:created>
  <dcterms:modified xsi:type="dcterms:W3CDTF">2021-02-20T14:29:32Z</dcterms:modified>
</cp:coreProperties>
</file>