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C8B316FD-48D2-804F-9569-EC646D1D7921}" xr6:coauthVersionLast="46" xr6:coauthVersionMax="46" xr10:uidLastSave="{00000000-0000-0000-0000-000000000000}"/>
  <bookViews>
    <workbookView xWindow="1680" yWindow="2500" windowWidth="23840" windowHeight="12920" xr2:uid="{66C76E55-5114-914D-889D-2BA079C5BC6E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9" i="1" l="1"/>
  <c r="E99" i="1" s="1"/>
  <c r="J74" i="1"/>
  <c r="K74" i="1" s="1"/>
  <c r="L74" i="1" s="1"/>
  <c r="G74" i="1"/>
  <c r="J73" i="1"/>
  <c r="K73" i="1" s="1"/>
  <c r="L73" i="1" s="1"/>
  <c r="G73" i="1"/>
  <c r="K72" i="1"/>
  <c r="L72" i="1" s="1"/>
  <c r="G72" i="1"/>
  <c r="K71" i="1"/>
  <c r="G71" i="1"/>
  <c r="L71" i="1" s="1"/>
  <c r="K70" i="1"/>
  <c r="L70" i="1" s="1"/>
  <c r="G70" i="1"/>
  <c r="K69" i="1"/>
  <c r="L69" i="1" s="1"/>
  <c r="G69" i="1"/>
  <c r="K68" i="1"/>
  <c r="L68" i="1" s="1"/>
  <c r="G68" i="1"/>
  <c r="K67" i="1"/>
  <c r="G67" i="1"/>
  <c r="L67" i="1" s="1"/>
  <c r="J66" i="1"/>
  <c r="I66" i="1"/>
  <c r="K66" i="1" s="1"/>
  <c r="L66" i="1" s="1"/>
  <c r="G66" i="1"/>
  <c r="J65" i="1"/>
  <c r="K65" i="1" s="1"/>
  <c r="L65" i="1" s="1"/>
  <c r="G65" i="1"/>
  <c r="J64" i="1"/>
  <c r="K64" i="1" s="1"/>
  <c r="L64" i="1" s="1"/>
  <c r="G64" i="1"/>
  <c r="K63" i="1"/>
  <c r="G63" i="1"/>
  <c r="L63" i="1" s="1"/>
  <c r="K62" i="1"/>
  <c r="L62" i="1" s="1"/>
  <c r="J62" i="1"/>
  <c r="G62" i="1"/>
  <c r="K61" i="1"/>
  <c r="L61" i="1" s="1"/>
  <c r="G61" i="1"/>
  <c r="J60" i="1"/>
  <c r="I60" i="1"/>
  <c r="K60" i="1" s="1"/>
  <c r="L60" i="1" s="1"/>
  <c r="G60" i="1"/>
  <c r="K59" i="1"/>
  <c r="L59" i="1" s="1"/>
  <c r="J59" i="1"/>
  <c r="G59" i="1"/>
  <c r="J58" i="1"/>
  <c r="I58" i="1"/>
  <c r="K58" i="1" s="1"/>
  <c r="L58" i="1" s="1"/>
  <c r="G58" i="1"/>
  <c r="J57" i="1"/>
  <c r="K57" i="1" s="1"/>
  <c r="L57" i="1" s="1"/>
  <c r="G57" i="1"/>
  <c r="J56" i="1"/>
  <c r="K56" i="1" s="1"/>
  <c r="L56" i="1" s="1"/>
  <c r="G56" i="1"/>
  <c r="J55" i="1"/>
  <c r="K55" i="1" s="1"/>
  <c r="L55" i="1" s="1"/>
  <c r="G55" i="1"/>
  <c r="J54" i="1"/>
  <c r="K54" i="1" s="1"/>
  <c r="L54" i="1" s="1"/>
  <c r="G54" i="1"/>
  <c r="K53" i="1"/>
  <c r="L53" i="1" s="1"/>
  <c r="G53" i="1"/>
  <c r="J52" i="1"/>
  <c r="I52" i="1"/>
  <c r="K52" i="1" s="1"/>
  <c r="L52" i="1" s="1"/>
  <c r="G52" i="1"/>
  <c r="J51" i="1"/>
  <c r="K51" i="1" s="1"/>
  <c r="L51" i="1" s="1"/>
  <c r="G51" i="1"/>
  <c r="K49" i="1"/>
  <c r="M49" i="1" s="1"/>
  <c r="G49" i="1"/>
  <c r="K48" i="1"/>
  <c r="M48" i="1" s="1"/>
  <c r="G48" i="1"/>
  <c r="K46" i="1"/>
  <c r="M46" i="1" s="1"/>
  <c r="J46" i="1"/>
  <c r="G46" i="1"/>
  <c r="L45" i="1"/>
  <c r="K45" i="1"/>
  <c r="M45" i="1" s="1"/>
  <c r="J45" i="1"/>
  <c r="G45" i="1"/>
  <c r="P43" i="1"/>
  <c r="O43" i="1"/>
  <c r="K43" i="1"/>
  <c r="M43" i="1" s="1"/>
  <c r="J43" i="1"/>
  <c r="G43" i="1"/>
  <c r="O42" i="1"/>
  <c r="P42" i="1" s="1"/>
  <c r="J42" i="1"/>
  <c r="K42" i="1" s="1"/>
  <c r="G42" i="1"/>
  <c r="P41" i="1"/>
  <c r="O41" i="1"/>
  <c r="K41" i="1"/>
  <c r="M41" i="1" s="1"/>
  <c r="J41" i="1"/>
  <c r="G41" i="1"/>
  <c r="O40" i="1"/>
  <c r="P40" i="1" s="1"/>
  <c r="J40" i="1"/>
  <c r="K40" i="1" s="1"/>
  <c r="G40" i="1"/>
  <c r="J39" i="1"/>
  <c r="I39" i="1"/>
  <c r="K39" i="1" s="1"/>
  <c r="G39" i="1"/>
  <c r="P38" i="1"/>
  <c r="M38" i="1"/>
  <c r="P37" i="1"/>
  <c r="O37" i="1"/>
  <c r="K37" i="1"/>
  <c r="M37" i="1" s="1"/>
  <c r="J37" i="1"/>
  <c r="G37" i="1"/>
  <c r="O36" i="1"/>
  <c r="P36" i="1" s="1"/>
  <c r="J36" i="1"/>
  <c r="K36" i="1" s="1"/>
  <c r="G36" i="1"/>
  <c r="P35" i="1"/>
  <c r="O35" i="1"/>
  <c r="K35" i="1"/>
  <c r="L35" i="1" s="1"/>
  <c r="J35" i="1"/>
  <c r="G35" i="1"/>
  <c r="M35" i="1" s="1"/>
  <c r="O33" i="1"/>
  <c r="P33" i="1" s="1"/>
  <c r="J33" i="1"/>
  <c r="I33" i="1"/>
  <c r="K33" i="1" s="1"/>
  <c r="G33" i="1"/>
  <c r="O32" i="1"/>
  <c r="P32" i="1" s="1"/>
  <c r="J32" i="1"/>
  <c r="I32" i="1"/>
  <c r="K32" i="1" s="1"/>
  <c r="G32" i="1"/>
  <c r="O31" i="1"/>
  <c r="P31" i="1" s="1"/>
  <c r="J31" i="1"/>
  <c r="I31" i="1"/>
  <c r="K31" i="1" s="1"/>
  <c r="G31" i="1"/>
  <c r="O30" i="1"/>
  <c r="P30" i="1" s="1"/>
  <c r="J30" i="1"/>
  <c r="I30" i="1"/>
  <c r="K30" i="1" s="1"/>
  <c r="G30" i="1"/>
  <c r="O28" i="1"/>
  <c r="P28" i="1" s="1"/>
  <c r="J28" i="1"/>
  <c r="K28" i="1" s="1"/>
  <c r="G28" i="1"/>
  <c r="P27" i="1"/>
  <c r="O27" i="1"/>
  <c r="K27" i="1"/>
  <c r="M27" i="1" s="1"/>
  <c r="J27" i="1"/>
  <c r="G27" i="1"/>
  <c r="O26" i="1"/>
  <c r="P26" i="1" s="1"/>
  <c r="J26" i="1"/>
  <c r="K26" i="1" s="1"/>
  <c r="G26" i="1"/>
  <c r="P25" i="1"/>
  <c r="O25" i="1"/>
  <c r="K25" i="1"/>
  <c r="L25" i="1" s="1"/>
  <c r="J25" i="1"/>
  <c r="G25" i="1"/>
  <c r="M25" i="1" s="1"/>
  <c r="O24" i="1"/>
  <c r="P24" i="1" s="1"/>
  <c r="J24" i="1"/>
  <c r="K24" i="1" s="1"/>
  <c r="G24" i="1"/>
  <c r="P23" i="1"/>
  <c r="O23" i="1"/>
  <c r="K23" i="1"/>
  <c r="M23" i="1" s="1"/>
  <c r="J23" i="1"/>
  <c r="G23" i="1"/>
  <c r="O22" i="1"/>
  <c r="P22" i="1" s="1"/>
  <c r="J22" i="1"/>
  <c r="K22" i="1" s="1"/>
  <c r="G22" i="1"/>
  <c r="P21" i="1"/>
  <c r="O21" i="1"/>
  <c r="K21" i="1"/>
  <c r="L21" i="1" s="1"/>
  <c r="J21" i="1"/>
  <c r="G21" i="1"/>
  <c r="M21" i="1" s="1"/>
  <c r="O20" i="1"/>
  <c r="P20" i="1" s="1"/>
  <c r="J20" i="1"/>
  <c r="K20" i="1" s="1"/>
  <c r="G20" i="1"/>
  <c r="P19" i="1"/>
  <c r="O19" i="1"/>
  <c r="K19" i="1"/>
  <c r="M19" i="1" s="1"/>
  <c r="J19" i="1"/>
  <c r="G19" i="1"/>
  <c r="O18" i="1"/>
  <c r="P18" i="1" s="1"/>
  <c r="J18" i="1"/>
  <c r="K18" i="1" s="1"/>
  <c r="G18" i="1"/>
  <c r="P17" i="1"/>
  <c r="O17" i="1"/>
  <c r="K17" i="1"/>
  <c r="L17" i="1" s="1"/>
  <c r="J17" i="1"/>
  <c r="G17" i="1"/>
  <c r="M17" i="1" s="1"/>
  <c r="O16" i="1"/>
  <c r="P16" i="1" s="1"/>
  <c r="J16" i="1"/>
  <c r="K16" i="1" s="1"/>
  <c r="G16" i="1"/>
  <c r="P15" i="1"/>
  <c r="O15" i="1"/>
  <c r="K15" i="1"/>
  <c r="M15" i="1" s="1"/>
  <c r="J15" i="1"/>
  <c r="G15" i="1"/>
  <c r="O14" i="1"/>
  <c r="P14" i="1" s="1"/>
  <c r="J14" i="1"/>
  <c r="K14" i="1" s="1"/>
  <c r="G14" i="1"/>
  <c r="P12" i="1"/>
  <c r="O12" i="1"/>
  <c r="K12" i="1"/>
  <c r="L12" i="1" s="1"/>
  <c r="J12" i="1"/>
  <c r="G12" i="1"/>
  <c r="M12" i="1" s="1"/>
  <c r="O11" i="1"/>
  <c r="P11" i="1" s="1"/>
  <c r="J11" i="1"/>
  <c r="K11" i="1" s="1"/>
  <c r="G11" i="1"/>
  <c r="P10" i="1"/>
  <c r="O10" i="1"/>
  <c r="K10" i="1"/>
  <c r="M10" i="1" s="1"/>
  <c r="J10" i="1"/>
  <c r="G10" i="1"/>
  <c r="O9" i="1"/>
  <c r="P9" i="1" s="1"/>
  <c r="J9" i="1"/>
  <c r="K9" i="1" s="1"/>
  <c r="I9" i="1"/>
  <c r="G9" i="1"/>
  <c r="O8" i="1"/>
  <c r="P8" i="1" s="1"/>
  <c r="J8" i="1"/>
  <c r="K8" i="1" s="1"/>
  <c r="G8" i="1"/>
  <c r="J7" i="1"/>
  <c r="I7" i="1"/>
  <c r="K7" i="1" s="1"/>
  <c r="G7" i="1"/>
  <c r="P6" i="1"/>
  <c r="O6" i="1"/>
  <c r="K6" i="1"/>
  <c r="L6" i="1" s="1"/>
  <c r="J6" i="1"/>
  <c r="G6" i="1"/>
  <c r="M6" i="1" s="1"/>
  <c r="O5" i="1"/>
  <c r="P5" i="1" s="1"/>
  <c r="J5" i="1"/>
  <c r="K5" i="1" s="1"/>
  <c r="G5" i="1"/>
  <c r="P4" i="1"/>
  <c r="O4" i="1"/>
  <c r="K4" i="1"/>
  <c r="M4" i="1" s="1"/>
  <c r="J4" i="1"/>
  <c r="G4" i="1"/>
  <c r="E97" i="1" s="1"/>
  <c r="M39" i="1" l="1"/>
  <c r="L39" i="1"/>
  <c r="L30" i="1"/>
  <c r="M30" i="1"/>
  <c r="L31" i="1"/>
  <c r="M31" i="1"/>
  <c r="L32" i="1"/>
  <c r="M32" i="1"/>
  <c r="L33" i="1"/>
  <c r="M33" i="1"/>
  <c r="L5" i="1"/>
  <c r="M5" i="1"/>
  <c r="M8" i="1"/>
  <c r="L8" i="1"/>
  <c r="M9" i="1"/>
  <c r="L9" i="1"/>
  <c r="M11" i="1"/>
  <c r="L11" i="1"/>
  <c r="M14" i="1"/>
  <c r="L14" i="1"/>
  <c r="L16" i="1"/>
  <c r="M16" i="1"/>
  <c r="M18" i="1"/>
  <c r="L18" i="1"/>
  <c r="L20" i="1"/>
  <c r="M20" i="1"/>
  <c r="M22" i="1"/>
  <c r="L22" i="1"/>
  <c r="L24" i="1"/>
  <c r="M24" i="1"/>
  <c r="M26" i="1"/>
  <c r="L26" i="1"/>
  <c r="L28" i="1"/>
  <c r="M28" i="1"/>
  <c r="M36" i="1"/>
  <c r="L36" i="1"/>
  <c r="L7" i="1"/>
  <c r="M7" i="1"/>
  <c r="M40" i="1"/>
  <c r="L40" i="1"/>
  <c r="L42" i="1"/>
  <c r="M42" i="1"/>
  <c r="P97" i="1"/>
  <c r="P98" i="1" s="1"/>
  <c r="L4" i="1"/>
  <c r="O7" i="1"/>
  <c r="P7" i="1" s="1"/>
  <c r="L10" i="1"/>
  <c r="L15" i="1"/>
  <c r="L19" i="1"/>
  <c r="L23" i="1"/>
  <c r="L27" i="1"/>
  <c r="L37" i="1"/>
  <c r="O39" i="1"/>
  <c r="P39" i="1" s="1"/>
  <c r="L41" i="1"/>
  <c r="K97" i="1"/>
  <c r="K98" i="1" s="1"/>
  <c r="K100" i="1" s="1"/>
  <c r="E100" i="1" s="1"/>
  <c r="L43" i="1"/>
  <c r="L46" i="1"/>
  <c r="L48" i="1"/>
  <c r="L49" i="1"/>
</calcChain>
</file>

<file path=xl/sharedStrings.xml><?xml version="1.0" encoding="utf-8"?>
<sst xmlns="http://schemas.openxmlformats.org/spreadsheetml/2006/main" count="226" uniqueCount="195">
  <si>
    <t xml:space="preserve">datum: 12-february-2021    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</si>
  <si>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</si>
  <si>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</si>
  <si>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</si>
  <si>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</si>
  <si>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</si>
  <si>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</si>
  <si>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</si>
  <si>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</si>
  <si>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</si>
  <si>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</si>
  <si>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</si>
  <si>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</si>
  <si>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</si>
  <si>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</si>
  <si>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</si>
  <si>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</si>
  <si>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</si>
  <si>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</si>
  <si>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</si>
  <si>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</si>
  <si>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</si>
  <si>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</si>
  <si>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</si>
  <si>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Pan American Silver</t>
  </si>
  <si>
    <t>PAAS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</si>
  <si>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</si>
  <si>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</si>
  <si>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</si>
  <si>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</si>
  <si>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</si>
  <si>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</si>
  <si>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</si>
  <si>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</si>
  <si>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</si>
  <si>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</si>
  <si>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Golden eggs basket, max 15 pos.</t>
  </si>
  <si>
    <t xml:space="preserve">1.Tudor Gold Corp </t>
  </si>
  <si>
    <t>TUD^</t>
  </si>
  <si>
    <t>2. Silver Elephant Mining Corp</t>
  </si>
  <si>
    <t>ELEF^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</si>
  <si>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</si>
  <si>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</si>
  <si>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</si>
  <si>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</si>
  <si>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</si>
  <si>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</si>
  <si>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</si>
  <si>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</si>
  <si>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</si>
  <si>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</si>
  <si>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9.Idaho Champion GM Cananada</t>
  </si>
  <si>
    <t>ITKO</t>
  </si>
  <si>
    <t>10. Contact Gold</t>
  </si>
  <si>
    <t>C</t>
  </si>
  <si>
    <t>11. KORE Mining Ltd</t>
  </si>
  <si>
    <t>KORE</t>
  </si>
  <si>
    <t>12. Fortune Bay Corp</t>
  </si>
  <si>
    <t>FOR</t>
  </si>
  <si>
    <t>13. Brixton Metals Corp</t>
  </si>
  <si>
    <t>BBB</t>
  </si>
  <si>
    <t>14. Aftermath Silver Corp</t>
  </si>
  <si>
    <t>AAG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</si>
  <si>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</si>
  <si>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</si>
  <si>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</si>
  <si>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</si>
  <si>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</si>
  <si>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</si>
  <si>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</si>
  <si>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</si>
  <si>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</si>
  <si>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</si>
  <si>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</si>
  <si>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</si>
  <si>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</si>
  <si>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</si>
  <si>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2. Ur-Energy</t>
  </si>
  <si>
    <t>URG</t>
  </si>
  <si>
    <t>4. IsoEnergy Ltd</t>
  </si>
  <si>
    <t>ISO^</t>
  </si>
  <si>
    <t>5. Uranium Energy Corp</t>
  </si>
  <si>
    <t>UEC</t>
  </si>
  <si>
    <t>EV-metals &amp; Base Metals</t>
  </si>
  <si>
    <t>Norilsk Nikkel</t>
  </si>
  <si>
    <t>NILSY</t>
  </si>
  <si>
    <t>Atico Mining Corp</t>
  </si>
  <si>
    <t>ATY^</t>
  </si>
  <si>
    <t>Ivanhoe Mines</t>
  </si>
  <si>
    <t>IVN</t>
  </si>
  <si>
    <t>FPX Nickel Corp</t>
  </si>
  <si>
    <t>FPX</t>
  </si>
  <si>
    <t>Nova Royalty Corp</t>
  </si>
  <si>
    <t>NOVR</t>
  </si>
  <si>
    <t>Opties</t>
  </si>
  <si>
    <t>geschreven Put 2022jan $10</t>
  </si>
  <si>
    <t>AG</t>
  </si>
  <si>
    <t>geschreven Put 2023jan $7</t>
  </si>
  <si>
    <t>Crypto's box, max 10 positions</t>
  </si>
  <si>
    <t>7. Litecoin</t>
  </si>
  <si>
    <t>LTC</t>
  </si>
  <si>
    <t>9. Dash</t>
  </si>
  <si>
    <t>DASH</t>
  </si>
  <si>
    <t>FGS</t>
  </si>
  <si>
    <t>1. Canopy Growth Compagny</t>
  </si>
  <si>
    <t>WEED^</t>
  </si>
  <si>
    <t>weed</t>
  </si>
  <si>
    <t>2. Innovative Industrial Properties</t>
  </si>
  <si>
    <t>IIPR</t>
  </si>
  <si>
    <t>3. Bitcoin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</si>
  <si>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</si>
  <si>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</si>
  <si>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</si>
  <si>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</si>
  <si>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</si>
  <si>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</si>
  <si>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</si>
  <si>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</si>
  <si>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</si>
  <si>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</si>
  <si>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</si>
  <si>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</si>
  <si>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</si>
  <si>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</si>
  <si>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</si>
  <si>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12.Coeur Mining Inc</t>
  </si>
  <si>
    <t>CDE</t>
  </si>
  <si>
    <t>13. The Graph</t>
  </si>
  <si>
    <t>GRT</t>
  </si>
  <si>
    <t>box</t>
  </si>
  <si>
    <t>14. American Manganese Inc</t>
  </si>
  <si>
    <t>AMY</t>
  </si>
  <si>
    <t>EV</t>
  </si>
  <si>
    <t>15. Defiance Silver Corp</t>
  </si>
  <si>
    <t>DEF</t>
  </si>
  <si>
    <t>basket</t>
  </si>
  <si>
    <t>16. Lundin Mining Corp</t>
  </si>
  <si>
    <t>LUN^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</si>
  <si>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</si>
  <si>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</si>
  <si>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</si>
  <si>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</si>
  <si>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</si>
  <si>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</si>
  <si>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</si>
  <si>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</si>
  <si>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</si>
  <si>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</si>
  <si>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</si>
  <si>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</si>
  <si>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</si>
  <si>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</si>
  <si>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</si>
  <si>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</si>
  <si>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</si>
  <si>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</si>
  <si>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</si>
  <si>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</si>
  <si>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</si>
  <si>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</si>
  <si>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</si>
  <si>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</si>
  <si>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</si>
  <si>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</si>
  <si>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</si>
  <si>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</si>
  <si>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</si>
  <si>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</si>
  <si>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</si>
  <si>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</si>
  <si>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</si>
  <si>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</si>
  <si>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Amerikaanse dollar</t>
  </si>
  <si>
    <t>$</t>
  </si>
  <si>
    <t>Canadese dollar</t>
  </si>
  <si>
    <t>CAD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</si>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</sst>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[$€-2]\ * #,##0_);_([$€-2]\ * \(#,##0\);_([$€-2]\ * &quot;-&quot;??_);_(@_)"/>
    <numFmt numFmtId="165" formatCode="0.0%"/>
    <numFmt numFmtId="166" formatCode="0.0000"/>
    <numFmt numFmtId="167" formatCode="_(* #,##0.000_);_(* \(#,##0.000\);_(* &quot;-&quot;??_);_(@_)"/>
    <numFmt numFmtId="168" formatCode="_(* #,##0_);_(* \(#,##0\);_(* &quot;-&quot;??_);_(@_)"/>
    <numFmt numFmtId="169" formatCode="0.000"/>
    <numFmt numFmtId="170" formatCode="_(* #,##0.0000_);_(* \(#,##0.0000\);_(* &quot;-&quot;??_);_(@_)"/>
    <numFmt numFmtId="171" formatCode="_(&quot;€&quot;\ * #,##0_);_(&quot;€&quot;\ * \(#,##0\);_(&quot;€&quot;\ * &quot;-&quot;??_);_(@_)"/>
    <numFmt numFmtId="172" formatCode="_ [$€-413]\ * #,##0_ ;_ [$€-413]\ * \-#,##0_ ;_ [$€-413]\ * &quot;-&quot;??_ ;_ @_ "/>
    <numFmt numFmtId="173" formatCode="#,##0.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14" fontId="4" fillId="0" borderId="2" xfId="0" applyNumberFormat="1" applyFont="1" applyBorder="1"/>
    <xf numFmtId="43" fontId="4" fillId="0" borderId="2" xfId="1" applyFont="1" applyBorder="1"/>
    <xf numFmtId="164" fontId="4" fillId="0" borderId="2" xfId="0" applyNumberFormat="1" applyFont="1" applyBorder="1"/>
    <xf numFmtId="165" fontId="4" fillId="0" borderId="2" xfId="3" applyNumberFormat="1" applyFont="1" applyBorder="1"/>
    <xf numFmtId="16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left"/>
    </xf>
    <xf numFmtId="43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/>
    <xf numFmtId="2" fontId="5" fillId="0" borderId="3" xfId="0" applyNumberFormat="1" applyFont="1" applyBorder="1"/>
    <xf numFmtId="165" fontId="6" fillId="0" borderId="2" xfId="3" applyNumberFormat="1" applyFont="1" applyBorder="1"/>
    <xf numFmtId="43" fontId="7" fillId="0" borderId="2" xfId="0" applyNumberFormat="1" applyFont="1" applyBorder="1" applyAlignment="1">
      <alignment horizontal="center"/>
    </xf>
    <xf numFmtId="165" fontId="7" fillId="0" borderId="2" xfId="3" applyNumberFormat="1" applyFont="1" applyBorder="1"/>
    <xf numFmtId="167" fontId="4" fillId="0" borderId="2" xfId="1" applyNumberFormat="1" applyFont="1" applyBorder="1"/>
    <xf numFmtId="2" fontId="4" fillId="0" borderId="2" xfId="0" applyNumberFormat="1" applyFont="1" applyBorder="1"/>
    <xf numFmtId="0" fontId="5" fillId="0" borderId="3" xfId="0" applyFont="1" applyBorder="1"/>
    <xf numFmtId="0" fontId="4" fillId="0" borderId="2" xfId="0" applyFont="1" applyBorder="1" applyAlignment="1">
      <alignment horizontal="right"/>
    </xf>
    <xf numFmtId="43" fontId="6" fillId="0" borderId="2" xfId="0" applyNumberFormat="1" applyFont="1" applyBorder="1" applyAlignment="1">
      <alignment horizontal="center"/>
    </xf>
    <xf numFmtId="1" fontId="4" fillId="0" borderId="2" xfId="0" applyNumberFormat="1" applyFont="1" applyBorder="1"/>
    <xf numFmtId="43" fontId="4" fillId="0" borderId="2" xfId="1" applyFont="1" applyBorder="1" applyAlignment="1">
      <alignment horizontal="right"/>
    </xf>
    <xf numFmtId="168" fontId="4" fillId="0" borderId="2" xfId="0" applyNumberFormat="1" applyFont="1" applyBorder="1"/>
    <xf numFmtId="1" fontId="5" fillId="0" borderId="3" xfId="0" applyNumberFormat="1" applyFont="1" applyBorder="1"/>
    <xf numFmtId="1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8" fillId="0" borderId="0" xfId="0" applyFont="1"/>
    <xf numFmtId="0" fontId="4" fillId="0" borderId="4" xfId="0" applyFont="1" applyBorder="1"/>
    <xf numFmtId="166" fontId="4" fillId="0" borderId="4" xfId="0" applyNumberFormat="1" applyFont="1" applyBorder="1"/>
    <xf numFmtId="164" fontId="4" fillId="0" borderId="4" xfId="0" applyNumberFormat="1" applyFont="1" applyBorder="1"/>
    <xf numFmtId="169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9" fontId="9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left" vertical="center"/>
    </xf>
    <xf numFmtId="0" fontId="5" fillId="0" borderId="2" xfId="0" applyFont="1" applyBorder="1"/>
    <xf numFmtId="14" fontId="5" fillId="0" borderId="2" xfId="0" applyNumberFormat="1" applyFont="1" applyBorder="1"/>
    <xf numFmtId="43" fontId="5" fillId="0" borderId="2" xfId="0" applyNumberFormat="1" applyFont="1" applyBorder="1"/>
    <xf numFmtId="43" fontId="5" fillId="0" borderId="2" xfId="0" applyNumberFormat="1" applyFont="1" applyBorder="1" applyAlignment="1">
      <alignment horizontal="right"/>
    </xf>
    <xf numFmtId="43" fontId="4" fillId="0" borderId="2" xfId="1" applyFont="1" applyFill="1" applyBorder="1"/>
    <xf numFmtId="43" fontId="4" fillId="0" borderId="2" xfId="1" applyFont="1" applyFill="1" applyBorder="1" applyAlignment="1">
      <alignment horizontal="right"/>
    </xf>
    <xf numFmtId="170" fontId="4" fillId="0" borderId="2" xfId="0" applyNumberFormat="1" applyFont="1" applyBorder="1"/>
    <xf numFmtId="43" fontId="4" fillId="0" borderId="2" xfId="0" applyNumberFormat="1" applyFont="1" applyBorder="1"/>
    <xf numFmtId="164" fontId="4" fillId="0" borderId="2" xfId="2" applyNumberFormat="1" applyFont="1" applyBorder="1"/>
    <xf numFmtId="171" fontId="4" fillId="0" borderId="2" xfId="2" applyNumberFormat="1" applyFont="1" applyBorder="1"/>
    <xf numFmtId="166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72" fontId="3" fillId="0" borderId="2" xfId="0" applyNumberFormat="1" applyFont="1" applyBorder="1" applyAlignment="1">
      <alignment horizontal="left"/>
    </xf>
    <xf numFmtId="171" fontId="3" fillId="0" borderId="2" xfId="2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72" fontId="3" fillId="0" borderId="2" xfId="3" applyNumberFormat="1" applyFont="1" applyBorder="1" applyAlignment="1">
      <alignment horizontal="right"/>
    </xf>
    <xf numFmtId="172" fontId="3" fillId="0" borderId="2" xfId="0" applyNumberFormat="1" applyFont="1" applyBorder="1"/>
    <xf numFmtId="9" fontId="3" fillId="0" borderId="2" xfId="3" applyFont="1" applyBorder="1" applyAlignment="1">
      <alignment horizontal="right"/>
    </xf>
    <xf numFmtId="165" fontId="3" fillId="0" borderId="2" xfId="3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3" fontId="4" fillId="0" borderId="2" xfId="0" applyNumberFormat="1" applyFont="1" applyBorder="1"/>
    <xf numFmtId="165" fontId="4" fillId="0" borderId="2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BasketBoxBullets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>
        <row r="3">
          <cell r="P3">
            <v>2.97</v>
          </cell>
        </row>
        <row r="4">
          <cell r="P4">
            <v>0</v>
          </cell>
        </row>
        <row r="5">
          <cell r="P5">
            <v>8.25</v>
          </cell>
        </row>
        <row r="6">
          <cell r="P6">
            <v>3.89</v>
          </cell>
        </row>
        <row r="7">
          <cell r="P7">
            <v>0.39</v>
          </cell>
        </row>
        <row r="8">
          <cell r="P8">
            <v>0.18</v>
          </cell>
        </row>
        <row r="9">
          <cell r="P9">
            <v>0.16</v>
          </cell>
        </row>
        <row r="10">
          <cell r="P10">
            <v>0.17</v>
          </cell>
        </row>
        <row r="11">
          <cell r="P11">
            <v>0.86</v>
          </cell>
        </row>
        <row r="12">
          <cell r="P12">
            <v>0.36</v>
          </cell>
        </row>
        <row r="22">
          <cell r="P22">
            <v>4.9000000000000009E-2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B4C5-234A-964E-9299-CDD767CB74BD}">
  <dimension ref="A1:P104"/>
  <sheetViews>
    <sheetView tabSelected="1" workbookViewId="0">
      <selection activeCell="H5" sqref="H5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5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5" t="s">
        <v>14</v>
      </c>
      <c r="O2" s="6" t="s">
        <v>15</v>
      </c>
      <c r="P2" s="4" t="s">
        <v>16</v>
      </c>
    </row>
    <row r="3" spans="1:16" x14ac:dyDescent="0.2">
      <c r="A3" s="2" t="s">
        <v>17</v>
      </c>
      <c r="B3" s="7"/>
      <c r="C3" s="8"/>
      <c r="D3" s="7"/>
      <c r="E3" s="7"/>
      <c r="F3" s="9"/>
      <c r="G3" s="10"/>
      <c r="H3" s="7"/>
      <c r="I3" s="7"/>
      <c r="J3" s="7"/>
      <c r="K3" s="10"/>
      <c r="L3" s="11"/>
      <c r="M3" s="12"/>
      <c r="N3" s="13"/>
      <c r="O3" s="14"/>
      <c r="P3" s="15"/>
    </row>
    <row r="4" spans="1:16" x14ac:dyDescent="0.2">
      <c r="A4" s="7" t="s">
        <v>18</v>
      </c>
      <c r="B4" s="7" t="s">
        <v>19</v>
      </c>
      <c r="C4" s="8">
        <v>43837</v>
      </c>
      <c r="D4" s="7">
        <v>720</v>
      </c>
      <c r="E4" s="16">
        <v>1.45</v>
      </c>
      <c r="F4" s="9">
        <v>0.81</v>
      </c>
      <c r="G4" s="10">
        <f t="shared" ref="G4:G57" si="0">(F4*D4)/E4</f>
        <v>402.20689655172418</v>
      </c>
      <c r="H4" s="17">
        <v>1.1200000000000001</v>
      </c>
      <c r="I4" s="7">
        <v>0</v>
      </c>
      <c r="J4" s="16">
        <f>J93</f>
        <v>1.55</v>
      </c>
      <c r="K4" s="10">
        <f t="shared" ref="K4:K57" si="1">((H4+I4)/J4)*D4</f>
        <v>520.25806451612902</v>
      </c>
      <c r="L4" s="18">
        <f t="shared" ref="L4:L43" si="2">(K4-G4)/G4</f>
        <v>0.29350856232576644</v>
      </c>
      <c r="M4" s="12">
        <f t="shared" ref="M4:M43" si="3">K4-G4</f>
        <v>118.05116796440484</v>
      </c>
      <c r="N4" s="13">
        <v>1.55</v>
      </c>
      <c r="O4" s="14">
        <f>(N4+I4)*0.33</f>
        <v>0.51150000000000007</v>
      </c>
      <c r="P4" s="19">
        <f t="shared" ref="P4:P40" si="4">O4-F4</f>
        <v>-0.29849999999999999</v>
      </c>
    </row>
    <row r="5" spans="1:16" x14ac:dyDescent="0.2">
      <c r="A5" s="7" t="s">
        <v>20</v>
      </c>
      <c r="B5" s="7" t="s">
        <v>21</v>
      </c>
      <c r="C5" s="8">
        <v>43850</v>
      </c>
      <c r="D5" s="7">
        <v>122</v>
      </c>
      <c r="E5" s="16">
        <v>1.45</v>
      </c>
      <c r="F5" s="9">
        <v>2.4700000000000002</v>
      </c>
      <c r="G5" s="10">
        <f t="shared" si="0"/>
        <v>207.82068965517243</v>
      </c>
      <c r="H5" s="17">
        <v>2.61</v>
      </c>
      <c r="I5" s="7">
        <v>0</v>
      </c>
      <c r="J5" s="16">
        <f>J93</f>
        <v>1.55</v>
      </c>
      <c r="K5" s="10">
        <f t="shared" si="1"/>
        <v>205.43225806451613</v>
      </c>
      <c r="L5" s="20">
        <f>(K5-G5)/G5</f>
        <v>-1.1492751730442785E-2</v>
      </c>
      <c r="M5" s="12">
        <f t="shared" si="3"/>
        <v>-2.3884315906562961</v>
      </c>
      <c r="N5" s="13">
        <v>3.9</v>
      </c>
      <c r="O5" s="14">
        <f>(N5+I5)*0.33</f>
        <v>1.2869999999999999</v>
      </c>
      <c r="P5" s="19">
        <f>O5-F5</f>
        <v>-1.1830000000000003</v>
      </c>
    </row>
    <row r="6" spans="1:16" x14ac:dyDescent="0.2">
      <c r="A6" s="7" t="s">
        <v>22</v>
      </c>
      <c r="B6" s="7" t="s">
        <v>23</v>
      </c>
      <c r="C6" s="8">
        <v>43881</v>
      </c>
      <c r="D6" s="7">
        <v>6400</v>
      </c>
      <c r="E6" s="16">
        <v>1.43</v>
      </c>
      <c r="F6" s="21">
        <v>4.4999999999999998E-2</v>
      </c>
      <c r="G6" s="10">
        <f t="shared" si="0"/>
        <v>201.39860139860141</v>
      </c>
      <c r="H6" s="17">
        <v>0.03</v>
      </c>
      <c r="I6" s="7">
        <v>0</v>
      </c>
      <c r="J6" s="16">
        <f>J93</f>
        <v>1.55</v>
      </c>
      <c r="K6" s="10">
        <f t="shared" si="1"/>
        <v>123.87096774193547</v>
      </c>
      <c r="L6" s="20">
        <f t="shared" si="2"/>
        <v>-0.3849462365591399</v>
      </c>
      <c r="M6" s="12">
        <f t="shared" si="3"/>
        <v>-77.527633656665941</v>
      </c>
      <c r="N6" s="13">
        <v>0.05</v>
      </c>
      <c r="O6" s="14">
        <f>(N6+I6)*0.33</f>
        <v>1.6500000000000001E-2</v>
      </c>
      <c r="P6" s="19">
        <f t="shared" si="4"/>
        <v>-2.8499999999999998E-2</v>
      </c>
    </row>
    <row r="7" spans="1:16" x14ac:dyDescent="0.2">
      <c r="A7" s="7" t="s">
        <v>24</v>
      </c>
      <c r="B7" s="7" t="s">
        <v>25</v>
      </c>
      <c r="C7" s="8">
        <v>43958</v>
      </c>
      <c r="D7" s="7">
        <v>20</v>
      </c>
      <c r="E7" s="16">
        <v>1.08</v>
      </c>
      <c r="F7" s="9">
        <v>21.5</v>
      </c>
      <c r="G7" s="10">
        <f t="shared" si="0"/>
        <v>398.1481481481481</v>
      </c>
      <c r="H7" s="17">
        <v>33.33</v>
      </c>
      <c r="I7" s="22">
        <f>[1]Dividend!P10</f>
        <v>0.17</v>
      </c>
      <c r="J7" s="7">
        <f>J92</f>
        <v>1.2079</v>
      </c>
      <c r="K7" s="10">
        <f t="shared" si="1"/>
        <v>554.68167894693272</v>
      </c>
      <c r="L7" s="18">
        <f t="shared" si="2"/>
        <v>0.39315398433183119</v>
      </c>
      <c r="M7" s="12">
        <f t="shared" si="3"/>
        <v>156.53353079878462</v>
      </c>
      <c r="N7" s="13">
        <v>39.15</v>
      </c>
      <c r="O7" s="14">
        <f t="shared" ref="O7:O28" si="5">(N7+I7)*0.5</f>
        <v>19.66</v>
      </c>
      <c r="P7" s="19">
        <f t="shared" si="4"/>
        <v>-1.8399999999999999</v>
      </c>
    </row>
    <row r="8" spans="1:16" x14ac:dyDescent="0.2">
      <c r="A8" s="7" t="s">
        <v>26</v>
      </c>
      <c r="B8" s="7" t="s">
        <v>27</v>
      </c>
      <c r="C8" s="8">
        <v>44193</v>
      </c>
      <c r="D8" s="7">
        <v>100</v>
      </c>
      <c r="E8" s="16">
        <v>1.2213000000000001</v>
      </c>
      <c r="F8" s="9">
        <v>7.28</v>
      </c>
      <c r="G8" s="10">
        <f t="shared" si="0"/>
        <v>596.08613772209935</v>
      </c>
      <c r="H8" s="17">
        <v>6.49</v>
      </c>
      <c r="I8" s="22">
        <v>0</v>
      </c>
      <c r="J8" s="16">
        <f>J92</f>
        <v>1.2079</v>
      </c>
      <c r="K8" s="10">
        <f t="shared" si="1"/>
        <v>537.29613378590943</v>
      </c>
      <c r="L8" s="20">
        <f t="shared" si="2"/>
        <v>-9.8626692042951589E-2</v>
      </c>
      <c r="M8" s="12">
        <f t="shared" si="3"/>
        <v>-58.790003936189919</v>
      </c>
      <c r="N8" s="13">
        <v>7.28</v>
      </c>
      <c r="O8" s="14">
        <f>(N8+I8)*0.75</f>
        <v>5.46</v>
      </c>
      <c r="P8" s="19">
        <f t="shared" si="4"/>
        <v>-1.8200000000000003</v>
      </c>
    </row>
    <row r="9" spans="1:16" x14ac:dyDescent="0.2">
      <c r="A9" s="7" t="s">
        <v>28</v>
      </c>
      <c r="B9" s="7" t="s">
        <v>29</v>
      </c>
      <c r="C9" s="8">
        <v>44195</v>
      </c>
      <c r="D9" s="7">
        <v>30</v>
      </c>
      <c r="E9" s="16">
        <v>1.2286999999999999</v>
      </c>
      <c r="F9" s="9">
        <v>42.5</v>
      </c>
      <c r="G9" s="10">
        <f t="shared" si="0"/>
        <v>1037.6821030357289</v>
      </c>
      <c r="H9" s="17">
        <v>40.21</v>
      </c>
      <c r="I9" s="22">
        <f>[1]Dividend!P4</f>
        <v>0</v>
      </c>
      <c r="J9" s="16">
        <f>J92</f>
        <v>1.2079</v>
      </c>
      <c r="K9" s="10">
        <f t="shared" si="1"/>
        <v>998.6753870353507</v>
      </c>
      <c r="L9" s="20">
        <f t="shared" si="2"/>
        <v>-3.759023682326644E-2</v>
      </c>
      <c r="M9" s="12">
        <f t="shared" si="3"/>
        <v>-39.006716000378219</v>
      </c>
      <c r="N9" s="13">
        <v>42.5</v>
      </c>
      <c r="O9" s="14">
        <f>(N9+I9)*0.75</f>
        <v>31.875</v>
      </c>
      <c r="P9" s="19">
        <f t="shared" si="4"/>
        <v>-10.625</v>
      </c>
    </row>
    <row r="10" spans="1:16" x14ac:dyDescent="0.2">
      <c r="A10" s="7" t="s">
        <v>30</v>
      </c>
      <c r="B10" s="7" t="s">
        <v>31</v>
      </c>
      <c r="C10" s="8">
        <v>44204</v>
      </c>
      <c r="D10" s="7">
        <v>700</v>
      </c>
      <c r="E10" s="16">
        <v>1.56</v>
      </c>
      <c r="F10" s="9">
        <v>0.95</v>
      </c>
      <c r="G10" s="10">
        <f t="shared" si="0"/>
        <v>426.28205128205127</v>
      </c>
      <c r="H10" s="17">
        <v>0.9</v>
      </c>
      <c r="I10" s="22">
        <v>0</v>
      </c>
      <c r="J10" s="16">
        <f>J93</f>
        <v>1.55</v>
      </c>
      <c r="K10" s="10">
        <f t="shared" si="1"/>
        <v>406.45161290322585</v>
      </c>
      <c r="L10" s="20">
        <f t="shared" si="2"/>
        <v>-4.6519524617996473E-2</v>
      </c>
      <c r="M10" s="12">
        <f t="shared" si="3"/>
        <v>-19.83043837882542</v>
      </c>
      <c r="N10" s="13">
        <v>0.95</v>
      </c>
      <c r="O10" s="14">
        <f>(N10+I10)*0.66</f>
        <v>0.627</v>
      </c>
      <c r="P10" s="19">
        <f t="shared" si="4"/>
        <v>-0.32299999999999995</v>
      </c>
    </row>
    <row r="11" spans="1:16" x14ac:dyDescent="0.2">
      <c r="A11" s="7" t="s">
        <v>32</v>
      </c>
      <c r="B11" s="7" t="s">
        <v>33</v>
      </c>
      <c r="C11" s="8">
        <v>44210</v>
      </c>
      <c r="D11" s="7">
        <v>100</v>
      </c>
      <c r="E11" s="16">
        <v>1.56</v>
      </c>
      <c r="F11" s="9">
        <v>3.15</v>
      </c>
      <c r="G11" s="10">
        <f t="shared" si="0"/>
        <v>201.92307692307691</v>
      </c>
      <c r="H11" s="17">
        <v>3.2</v>
      </c>
      <c r="I11" s="22">
        <v>0</v>
      </c>
      <c r="J11" s="16">
        <f>J93</f>
        <v>1.55</v>
      </c>
      <c r="K11" s="10">
        <f t="shared" si="1"/>
        <v>206.45161290322579</v>
      </c>
      <c r="L11" s="20">
        <f t="shared" si="2"/>
        <v>2.242703533026116E-2</v>
      </c>
      <c r="M11" s="12">
        <f t="shared" si="3"/>
        <v>4.528535980148888</v>
      </c>
      <c r="N11" s="13">
        <v>3.15</v>
      </c>
      <c r="O11" s="14">
        <f>(N11+I11)*0.66</f>
        <v>2.0790000000000002</v>
      </c>
      <c r="P11" s="19">
        <f t="shared" si="4"/>
        <v>-1.0709999999999997</v>
      </c>
    </row>
    <row r="12" spans="1:16" x14ac:dyDescent="0.2">
      <c r="A12" s="7" t="s">
        <v>34</v>
      </c>
      <c r="B12" s="7" t="s">
        <v>35</v>
      </c>
      <c r="C12" s="8">
        <v>44211</v>
      </c>
      <c r="D12" s="7">
        <v>50</v>
      </c>
      <c r="E12" s="16">
        <v>1.208</v>
      </c>
      <c r="F12" s="9">
        <v>9.3800000000000008</v>
      </c>
      <c r="G12" s="10">
        <f t="shared" si="0"/>
        <v>388.24503311258286</v>
      </c>
      <c r="H12" s="17">
        <v>9.4700000000000006</v>
      </c>
      <c r="I12" s="22">
        <v>0</v>
      </c>
      <c r="J12" s="16">
        <f>J92</f>
        <v>1.2079</v>
      </c>
      <c r="K12" s="10">
        <f t="shared" si="1"/>
        <v>392.00264922592936</v>
      </c>
      <c r="L12" s="18">
        <f t="shared" si="2"/>
        <v>9.6784653836302168E-3</v>
      </c>
      <c r="M12" s="12">
        <f t="shared" si="3"/>
        <v>3.7576161133465007</v>
      </c>
      <c r="N12" s="13">
        <v>10.15</v>
      </c>
      <c r="O12" s="14">
        <f>(N12+I12)*0.66</f>
        <v>6.6990000000000007</v>
      </c>
      <c r="P12" s="19">
        <f t="shared" si="4"/>
        <v>-2.681</v>
      </c>
    </row>
    <row r="13" spans="1:16" x14ac:dyDescent="0.2">
      <c r="A13" s="2" t="s">
        <v>36</v>
      </c>
      <c r="B13" s="7"/>
      <c r="C13" s="8"/>
      <c r="D13" s="7"/>
      <c r="E13" s="16"/>
      <c r="F13" s="9"/>
      <c r="G13" s="10"/>
      <c r="H13" s="17"/>
      <c r="I13" s="22"/>
      <c r="J13" s="7"/>
      <c r="K13" s="10"/>
      <c r="L13" s="18"/>
      <c r="M13" s="12"/>
      <c r="N13" s="13"/>
      <c r="O13" s="14"/>
      <c r="P13" s="19"/>
    </row>
    <row r="14" spans="1:16" x14ac:dyDescent="0.2">
      <c r="A14" s="7" t="s">
        <v>37</v>
      </c>
      <c r="B14" s="7" t="s">
        <v>38</v>
      </c>
      <c r="C14" s="8">
        <v>44054</v>
      </c>
      <c r="D14" s="7">
        <v>100</v>
      </c>
      <c r="E14" s="16">
        <v>1.58</v>
      </c>
      <c r="F14" s="9">
        <v>3.65</v>
      </c>
      <c r="G14" s="10">
        <f t="shared" si="0"/>
        <v>231.01265822784808</v>
      </c>
      <c r="H14" s="17">
        <v>3.39</v>
      </c>
      <c r="I14" s="7">
        <v>0</v>
      </c>
      <c r="J14" s="16">
        <f>J93</f>
        <v>1.55</v>
      </c>
      <c r="K14" s="10">
        <f t="shared" si="1"/>
        <v>218.70967741935482</v>
      </c>
      <c r="L14" s="20">
        <f t="shared" si="2"/>
        <v>-5.32567388422448E-2</v>
      </c>
      <c r="M14" s="12">
        <f t="shared" si="3"/>
        <v>-12.30298080849326</v>
      </c>
      <c r="N14" s="13">
        <v>3.65</v>
      </c>
      <c r="O14" s="14">
        <f t="shared" si="5"/>
        <v>1.825</v>
      </c>
      <c r="P14" s="19">
        <f t="shared" si="4"/>
        <v>-1.825</v>
      </c>
    </row>
    <row r="15" spans="1:16" x14ac:dyDescent="0.2">
      <c r="A15" s="7" t="s">
        <v>39</v>
      </c>
      <c r="B15" s="7" t="s">
        <v>40</v>
      </c>
      <c r="C15" s="8">
        <v>44054</v>
      </c>
      <c r="D15" s="7">
        <v>600</v>
      </c>
      <c r="E15" s="16">
        <v>1.58</v>
      </c>
      <c r="F15" s="9">
        <v>0.48</v>
      </c>
      <c r="G15" s="10">
        <f t="shared" si="0"/>
        <v>182.27848101265823</v>
      </c>
      <c r="H15" s="17">
        <v>0.45500000000000002</v>
      </c>
      <c r="I15" s="7">
        <v>0</v>
      </c>
      <c r="J15" s="16">
        <f>J93</f>
        <v>1.55</v>
      </c>
      <c r="K15" s="10">
        <f t="shared" si="1"/>
        <v>176.12903225806454</v>
      </c>
      <c r="L15" s="20">
        <f>(K15-G15)/G15</f>
        <v>-3.3736559139784836E-2</v>
      </c>
      <c r="M15" s="12">
        <f t="shared" si="3"/>
        <v>-6.149448754593692</v>
      </c>
      <c r="N15" s="13">
        <v>0.51</v>
      </c>
      <c r="O15" s="14">
        <f t="shared" si="5"/>
        <v>0.255</v>
      </c>
      <c r="P15" s="19">
        <f t="shared" si="4"/>
        <v>-0.22499999999999998</v>
      </c>
    </row>
    <row r="16" spans="1:16" x14ac:dyDescent="0.2">
      <c r="A16" s="7" t="s">
        <v>41</v>
      </c>
      <c r="B16" s="7" t="s">
        <v>42</v>
      </c>
      <c r="C16" s="8">
        <v>44054</v>
      </c>
      <c r="D16" s="7">
        <v>300</v>
      </c>
      <c r="E16" s="16">
        <v>1.58</v>
      </c>
      <c r="F16" s="9">
        <v>0.94</v>
      </c>
      <c r="G16" s="10">
        <f t="shared" si="0"/>
        <v>178.48101265822785</v>
      </c>
      <c r="H16" s="17">
        <v>0.69</v>
      </c>
      <c r="I16" s="7">
        <v>0</v>
      </c>
      <c r="J16" s="16">
        <f>J93</f>
        <v>1.55</v>
      </c>
      <c r="K16" s="10">
        <f t="shared" si="1"/>
        <v>133.54838709677418</v>
      </c>
      <c r="L16" s="20">
        <f t="shared" si="2"/>
        <v>-0.25175017158544966</v>
      </c>
      <c r="M16" s="12">
        <f t="shared" si="3"/>
        <v>-44.932625561453676</v>
      </c>
      <c r="N16" s="13">
        <v>1.06</v>
      </c>
      <c r="O16" s="14">
        <f t="shared" si="5"/>
        <v>0.53</v>
      </c>
      <c r="P16" s="19">
        <f t="shared" si="4"/>
        <v>-0.40999999999999992</v>
      </c>
    </row>
    <row r="17" spans="1:16" x14ac:dyDescent="0.2">
      <c r="A17" s="7" t="s">
        <v>43</v>
      </c>
      <c r="B17" s="7" t="s">
        <v>44</v>
      </c>
      <c r="C17" s="8">
        <v>44054</v>
      </c>
      <c r="D17" s="7">
        <v>100</v>
      </c>
      <c r="E17" s="16">
        <v>1.58</v>
      </c>
      <c r="F17" s="9">
        <v>3.64</v>
      </c>
      <c r="G17" s="10">
        <f t="shared" si="0"/>
        <v>230.37974683544303</v>
      </c>
      <c r="H17" s="17">
        <v>3.43</v>
      </c>
      <c r="I17" s="7">
        <v>0</v>
      </c>
      <c r="J17" s="16">
        <f>J93</f>
        <v>1.55</v>
      </c>
      <c r="K17" s="10">
        <f t="shared" si="1"/>
        <v>221.29032258064515</v>
      </c>
      <c r="L17" s="20">
        <f t="shared" si="2"/>
        <v>-3.9454094292803971E-2</v>
      </c>
      <c r="M17" s="12">
        <f t="shared" si="3"/>
        <v>-9.0894242547978763</v>
      </c>
      <c r="N17" s="13">
        <v>4</v>
      </c>
      <c r="O17" s="14">
        <f t="shared" si="5"/>
        <v>2</v>
      </c>
      <c r="P17" s="19">
        <f t="shared" si="4"/>
        <v>-1.6400000000000001</v>
      </c>
    </row>
    <row r="18" spans="1:16" x14ac:dyDescent="0.2">
      <c r="A18" s="7" t="s">
        <v>45</v>
      </c>
      <c r="B18" s="7" t="s">
        <v>46</v>
      </c>
      <c r="C18" s="8">
        <v>44077</v>
      </c>
      <c r="D18" s="7">
        <v>400</v>
      </c>
      <c r="E18" s="16">
        <v>1.55</v>
      </c>
      <c r="F18" s="9">
        <v>0.86</v>
      </c>
      <c r="G18" s="10">
        <f t="shared" si="0"/>
        <v>221.93548387096774</v>
      </c>
      <c r="H18" s="17">
        <v>0.75</v>
      </c>
      <c r="I18" s="7">
        <v>0</v>
      </c>
      <c r="J18" s="16">
        <f>J93</f>
        <v>1.55</v>
      </c>
      <c r="K18" s="10">
        <f t="shared" si="1"/>
        <v>193.54838709677418</v>
      </c>
      <c r="L18" s="20">
        <f t="shared" si="2"/>
        <v>-0.12790697674418613</v>
      </c>
      <c r="M18" s="12">
        <f t="shared" si="3"/>
        <v>-28.387096774193566</v>
      </c>
      <c r="N18" s="13">
        <v>0.91</v>
      </c>
      <c r="O18" s="14">
        <f t="shared" si="5"/>
        <v>0.45500000000000002</v>
      </c>
      <c r="P18" s="19">
        <f t="shared" si="4"/>
        <v>-0.40499999999999997</v>
      </c>
    </row>
    <row r="19" spans="1:16" x14ac:dyDescent="0.2">
      <c r="A19" s="7" t="s">
        <v>47</v>
      </c>
      <c r="B19" s="7" t="s">
        <v>48</v>
      </c>
      <c r="C19" s="8">
        <v>44096</v>
      </c>
      <c r="D19" s="7">
        <v>500</v>
      </c>
      <c r="E19" s="16">
        <v>1.56</v>
      </c>
      <c r="F19" s="9">
        <v>0.6</v>
      </c>
      <c r="G19" s="10">
        <f t="shared" si="0"/>
        <v>192.30769230769229</v>
      </c>
      <c r="H19" s="17">
        <v>0.48</v>
      </c>
      <c r="I19" s="7">
        <v>0</v>
      </c>
      <c r="J19" s="16">
        <f>J93</f>
        <v>1.55</v>
      </c>
      <c r="K19" s="10">
        <f t="shared" si="1"/>
        <v>154.83870967741933</v>
      </c>
      <c r="L19" s="20">
        <f t="shared" si="2"/>
        <v>-0.19483870967741942</v>
      </c>
      <c r="M19" s="12">
        <f t="shared" si="3"/>
        <v>-37.468982630272961</v>
      </c>
      <c r="N19" s="13">
        <v>0.7</v>
      </c>
      <c r="O19" s="14">
        <f t="shared" si="5"/>
        <v>0.35</v>
      </c>
      <c r="P19" s="19">
        <f t="shared" si="4"/>
        <v>-0.25</v>
      </c>
    </row>
    <row r="20" spans="1:16" x14ac:dyDescent="0.2">
      <c r="A20" s="7" t="s">
        <v>49</v>
      </c>
      <c r="B20" s="7" t="s">
        <v>50</v>
      </c>
      <c r="C20" s="8">
        <v>44088</v>
      </c>
      <c r="D20" s="7">
        <v>1200</v>
      </c>
      <c r="E20" s="16">
        <v>1.56</v>
      </c>
      <c r="F20" s="9">
        <v>0.24</v>
      </c>
      <c r="G20" s="10">
        <f t="shared" si="0"/>
        <v>184.61538461538461</v>
      </c>
      <c r="H20" s="17">
        <v>0.18</v>
      </c>
      <c r="I20" s="7">
        <v>0</v>
      </c>
      <c r="J20" s="16">
        <f>J93</f>
        <v>1.55</v>
      </c>
      <c r="K20" s="10">
        <f t="shared" si="1"/>
        <v>139.35483870967741</v>
      </c>
      <c r="L20" s="20">
        <f t="shared" si="2"/>
        <v>-0.24516129032258069</v>
      </c>
      <c r="M20" s="12">
        <f t="shared" si="3"/>
        <v>-45.260545905707204</v>
      </c>
      <c r="N20" s="13">
        <v>0.24</v>
      </c>
      <c r="O20" s="14">
        <f t="shared" si="5"/>
        <v>0.12</v>
      </c>
      <c r="P20" s="19">
        <f t="shared" si="4"/>
        <v>-0.12</v>
      </c>
    </row>
    <row r="21" spans="1:16" x14ac:dyDescent="0.2">
      <c r="A21" s="7" t="s">
        <v>51</v>
      </c>
      <c r="B21" s="7" t="s">
        <v>52</v>
      </c>
      <c r="C21" s="8">
        <v>44102</v>
      </c>
      <c r="D21" s="7">
        <v>1500</v>
      </c>
      <c r="E21" s="16">
        <v>1.56</v>
      </c>
      <c r="F21" s="9">
        <v>0.23</v>
      </c>
      <c r="G21" s="10">
        <f t="shared" si="0"/>
        <v>221.15384615384616</v>
      </c>
      <c r="H21" s="17">
        <v>0.17</v>
      </c>
      <c r="I21" s="7">
        <v>0</v>
      </c>
      <c r="J21" s="16">
        <f>J93</f>
        <v>1.55</v>
      </c>
      <c r="K21" s="10">
        <f t="shared" si="1"/>
        <v>164.51612903225808</v>
      </c>
      <c r="L21" s="20">
        <f t="shared" si="2"/>
        <v>-0.25610098176718088</v>
      </c>
      <c r="M21" s="12">
        <f t="shared" si="3"/>
        <v>-56.637717121588082</v>
      </c>
      <c r="N21" s="13">
        <v>0.28999999999999998</v>
      </c>
      <c r="O21" s="14">
        <f>(N21+I21)*0.5</f>
        <v>0.14499999999999999</v>
      </c>
      <c r="P21" s="19">
        <f t="shared" si="4"/>
        <v>-8.500000000000002E-2</v>
      </c>
    </row>
    <row r="22" spans="1:16" x14ac:dyDescent="0.2">
      <c r="A22" s="7" t="s">
        <v>53</v>
      </c>
      <c r="B22" s="7" t="s">
        <v>54</v>
      </c>
      <c r="C22" s="8">
        <v>44103</v>
      </c>
      <c r="D22" s="7">
        <v>1750</v>
      </c>
      <c r="E22" s="16">
        <v>1.56</v>
      </c>
      <c r="F22" s="9">
        <v>0.185</v>
      </c>
      <c r="G22" s="10">
        <f t="shared" si="0"/>
        <v>207.53205128205127</v>
      </c>
      <c r="H22" s="17">
        <v>0.11</v>
      </c>
      <c r="I22" s="7">
        <v>0</v>
      </c>
      <c r="J22" s="16">
        <f>J93</f>
        <v>1.55</v>
      </c>
      <c r="K22" s="10">
        <f t="shared" si="1"/>
        <v>124.19354838709677</v>
      </c>
      <c r="L22" s="20">
        <f t="shared" si="2"/>
        <v>-0.40156931124673062</v>
      </c>
      <c r="M22" s="12">
        <f t="shared" si="3"/>
        <v>-83.338502894954502</v>
      </c>
      <c r="N22" s="13">
        <v>0.185</v>
      </c>
      <c r="O22" s="14">
        <f t="shared" si="5"/>
        <v>9.2499999999999999E-2</v>
      </c>
      <c r="P22" s="19">
        <f t="shared" si="4"/>
        <v>-9.2499999999999999E-2</v>
      </c>
    </row>
    <row r="23" spans="1:16" x14ac:dyDescent="0.2">
      <c r="A23" s="7" t="s">
        <v>55</v>
      </c>
      <c r="B23" s="7" t="s">
        <v>56</v>
      </c>
      <c r="C23" s="8">
        <v>44158</v>
      </c>
      <c r="D23" s="7">
        <v>250</v>
      </c>
      <c r="E23" s="16">
        <v>1.55</v>
      </c>
      <c r="F23" s="9">
        <v>1.32</v>
      </c>
      <c r="G23" s="10">
        <f t="shared" si="0"/>
        <v>212.90322580645162</v>
      </c>
      <c r="H23" s="17">
        <v>1.03</v>
      </c>
      <c r="I23" s="7">
        <v>0</v>
      </c>
      <c r="J23" s="16">
        <f>J93</f>
        <v>1.55</v>
      </c>
      <c r="K23" s="10">
        <f t="shared" si="1"/>
        <v>166.12903225806451</v>
      </c>
      <c r="L23" s="20">
        <f t="shared" si="2"/>
        <v>-0.21969696969696972</v>
      </c>
      <c r="M23" s="12">
        <f t="shared" si="3"/>
        <v>-46.774193548387103</v>
      </c>
      <c r="N23" s="13">
        <v>1.78</v>
      </c>
      <c r="O23" s="14">
        <f t="shared" si="5"/>
        <v>0.89</v>
      </c>
      <c r="P23" s="19">
        <f t="shared" si="4"/>
        <v>-0.43000000000000005</v>
      </c>
    </row>
    <row r="24" spans="1:16" x14ac:dyDescent="0.2">
      <c r="A24" s="7" t="s">
        <v>57</v>
      </c>
      <c r="B24" s="7" t="s">
        <v>58</v>
      </c>
      <c r="C24" s="8">
        <v>44159</v>
      </c>
      <c r="D24" s="7">
        <v>300</v>
      </c>
      <c r="E24" s="16">
        <v>1.55</v>
      </c>
      <c r="F24" s="9">
        <v>1.19</v>
      </c>
      <c r="G24" s="10">
        <f t="shared" si="0"/>
        <v>230.32258064516128</v>
      </c>
      <c r="H24" s="23">
        <v>1.08</v>
      </c>
      <c r="I24" s="7">
        <v>0</v>
      </c>
      <c r="J24" s="16">
        <f>J93</f>
        <v>1.55</v>
      </c>
      <c r="K24" s="10">
        <f t="shared" si="1"/>
        <v>209.03225806451613</v>
      </c>
      <c r="L24" s="20">
        <f t="shared" si="2"/>
        <v>-9.2436974789915929E-2</v>
      </c>
      <c r="M24" s="12">
        <f t="shared" si="3"/>
        <v>-21.290322580645153</v>
      </c>
      <c r="N24" s="13">
        <v>1.25</v>
      </c>
      <c r="O24" s="14">
        <f t="shared" si="5"/>
        <v>0.625</v>
      </c>
      <c r="P24" s="19">
        <f t="shared" si="4"/>
        <v>-0.56499999999999995</v>
      </c>
    </row>
    <row r="25" spans="1:16" x14ac:dyDescent="0.2">
      <c r="A25" s="7" t="s">
        <v>59</v>
      </c>
      <c r="B25" s="7" t="s">
        <v>60</v>
      </c>
      <c r="C25" s="8">
        <v>44175</v>
      </c>
      <c r="D25" s="7">
        <v>1200</v>
      </c>
      <c r="E25" s="16">
        <v>1.55</v>
      </c>
      <c r="F25" s="9">
        <v>0.3</v>
      </c>
      <c r="G25" s="10">
        <f t="shared" si="0"/>
        <v>232.25806451612902</v>
      </c>
      <c r="H25" s="17">
        <v>0.26</v>
      </c>
      <c r="I25" s="7">
        <v>0</v>
      </c>
      <c r="J25" s="16">
        <f>J93</f>
        <v>1.55</v>
      </c>
      <c r="K25" s="10">
        <f t="shared" si="1"/>
        <v>201.29032258064518</v>
      </c>
      <c r="L25" s="20">
        <f t="shared" si="2"/>
        <v>-0.13333333333333322</v>
      </c>
      <c r="M25" s="12">
        <f t="shared" si="3"/>
        <v>-30.967741935483843</v>
      </c>
      <c r="N25" s="13">
        <v>0.3</v>
      </c>
      <c r="O25" s="14">
        <f t="shared" si="5"/>
        <v>0.15</v>
      </c>
      <c r="P25" s="19">
        <f t="shared" si="4"/>
        <v>-0.15</v>
      </c>
    </row>
    <row r="26" spans="1:16" x14ac:dyDescent="0.2">
      <c r="A26" s="7" t="s">
        <v>61</v>
      </c>
      <c r="B26" s="7" t="s">
        <v>62</v>
      </c>
      <c r="C26" s="8">
        <v>44175</v>
      </c>
      <c r="D26" s="7">
        <v>350</v>
      </c>
      <c r="E26" s="16">
        <v>1.55</v>
      </c>
      <c r="F26" s="9">
        <v>1</v>
      </c>
      <c r="G26" s="10">
        <f t="shared" si="0"/>
        <v>225.80645161290323</v>
      </c>
      <c r="H26" s="17">
        <v>1.23</v>
      </c>
      <c r="I26" s="7">
        <v>0</v>
      </c>
      <c r="J26" s="16">
        <f>J93</f>
        <v>1.55</v>
      </c>
      <c r="K26" s="10">
        <f t="shared" si="1"/>
        <v>277.74193548387092</v>
      </c>
      <c r="L26" s="18">
        <f t="shared" si="2"/>
        <v>0.22999999999999976</v>
      </c>
      <c r="M26" s="12">
        <f t="shared" si="3"/>
        <v>51.935483870967687</v>
      </c>
      <c r="N26" s="13">
        <v>1.58</v>
      </c>
      <c r="O26" s="14">
        <f t="shared" si="5"/>
        <v>0.79</v>
      </c>
      <c r="P26" s="19">
        <f t="shared" si="4"/>
        <v>-0.20999999999999996</v>
      </c>
    </row>
    <row r="27" spans="1:16" x14ac:dyDescent="0.2">
      <c r="A27" s="7" t="s">
        <v>63</v>
      </c>
      <c r="B27" s="7" t="s">
        <v>64</v>
      </c>
      <c r="C27" s="8">
        <v>44203</v>
      </c>
      <c r="D27" s="7">
        <v>300</v>
      </c>
      <c r="E27" s="16">
        <v>1.56</v>
      </c>
      <c r="F27" s="9">
        <v>1.1200000000000001</v>
      </c>
      <c r="G27" s="10">
        <f t="shared" si="0"/>
        <v>215.38461538461542</v>
      </c>
      <c r="H27" s="22">
        <v>1.1599999999999999</v>
      </c>
      <c r="I27" s="7">
        <v>0</v>
      </c>
      <c r="J27" s="16">
        <f>J93</f>
        <v>1.55</v>
      </c>
      <c r="K27" s="10">
        <f t="shared" si="1"/>
        <v>224.51612903225805</v>
      </c>
      <c r="L27" s="18">
        <f t="shared" si="2"/>
        <v>4.2396313364055083E-2</v>
      </c>
      <c r="M27" s="12">
        <f t="shared" si="3"/>
        <v>9.1315136476426346</v>
      </c>
      <c r="N27" s="13">
        <v>1.1200000000000001</v>
      </c>
      <c r="O27" s="14">
        <f t="shared" si="5"/>
        <v>0.56000000000000005</v>
      </c>
      <c r="P27" s="19">
        <f t="shared" si="4"/>
        <v>-0.56000000000000005</v>
      </c>
    </row>
    <row r="28" spans="1:16" x14ac:dyDescent="0.2">
      <c r="A28" s="7" t="s">
        <v>65</v>
      </c>
      <c r="B28" s="7" t="s">
        <v>66</v>
      </c>
      <c r="C28" s="8">
        <v>44216</v>
      </c>
      <c r="D28" s="7">
        <v>300</v>
      </c>
      <c r="E28" s="16">
        <v>1.55</v>
      </c>
      <c r="F28" s="9">
        <v>1.59</v>
      </c>
      <c r="G28" s="10">
        <f t="shared" si="0"/>
        <v>307.74193548387098</v>
      </c>
      <c r="H28" s="7">
        <v>1.52</v>
      </c>
      <c r="I28" s="7">
        <v>0</v>
      </c>
      <c r="J28" s="16">
        <f>J93</f>
        <v>1.55</v>
      </c>
      <c r="K28" s="10">
        <f t="shared" si="1"/>
        <v>294.19354838709677</v>
      </c>
      <c r="L28" s="20">
        <f t="shared" si="2"/>
        <v>-4.4025157232704441E-2</v>
      </c>
      <c r="M28" s="12">
        <f t="shared" si="3"/>
        <v>-13.548387096774206</v>
      </c>
      <c r="N28" s="13">
        <v>1.65</v>
      </c>
      <c r="O28" s="14">
        <f t="shared" si="5"/>
        <v>0.82499999999999996</v>
      </c>
      <c r="P28" s="19">
        <f t="shared" si="4"/>
        <v>-0.76500000000000012</v>
      </c>
    </row>
    <row r="29" spans="1:16" x14ac:dyDescent="0.2">
      <c r="A29" s="2" t="s">
        <v>67</v>
      </c>
      <c r="B29" s="7"/>
      <c r="C29" s="8"/>
      <c r="D29" s="7"/>
      <c r="E29" s="16"/>
      <c r="F29" s="9"/>
      <c r="G29" s="10"/>
      <c r="H29" s="7"/>
      <c r="I29" s="7"/>
      <c r="J29" s="7"/>
      <c r="K29" s="10"/>
      <c r="L29" s="11"/>
      <c r="M29" s="12"/>
      <c r="N29" s="13"/>
      <c r="O29" s="14"/>
      <c r="P29" s="15"/>
    </row>
    <row r="30" spans="1:16" x14ac:dyDescent="0.2">
      <c r="A30" s="7" t="s">
        <v>68</v>
      </c>
      <c r="B30" s="7" t="s">
        <v>69</v>
      </c>
      <c r="C30" s="8">
        <v>43906</v>
      </c>
      <c r="D30" s="7">
        <v>900</v>
      </c>
      <c r="E30" s="16">
        <v>1.1200000000000001</v>
      </c>
      <c r="F30" s="9">
        <v>2.5</v>
      </c>
      <c r="G30" s="10">
        <f t="shared" si="0"/>
        <v>2008.9285714285713</v>
      </c>
      <c r="H30" s="22">
        <v>3.55</v>
      </c>
      <c r="I30" s="22">
        <f>[1]Dividend!P7</f>
        <v>0.39</v>
      </c>
      <c r="J30" s="7">
        <f>J92</f>
        <v>1.2079</v>
      </c>
      <c r="K30" s="10">
        <f t="shared" si="1"/>
        <v>2935.6734829042139</v>
      </c>
      <c r="L30" s="18">
        <f t="shared" si="2"/>
        <v>0.46131302260120877</v>
      </c>
      <c r="M30" s="12">
        <f t="shared" si="3"/>
        <v>926.74491147564254</v>
      </c>
      <c r="N30" s="24">
        <v>3.76</v>
      </c>
      <c r="O30" s="14">
        <f>(N30+I30)*0.75</f>
        <v>3.1124999999999998</v>
      </c>
      <c r="P30" s="25">
        <f t="shared" si="4"/>
        <v>0.61249999999999982</v>
      </c>
    </row>
    <row r="31" spans="1:16" x14ac:dyDescent="0.2">
      <c r="A31" s="7" t="s">
        <v>70</v>
      </c>
      <c r="B31" s="7" t="s">
        <v>71</v>
      </c>
      <c r="C31" s="8">
        <v>44103</v>
      </c>
      <c r="D31" s="7">
        <v>750</v>
      </c>
      <c r="E31" s="16">
        <v>1.175</v>
      </c>
      <c r="F31" s="9">
        <v>5.03</v>
      </c>
      <c r="G31" s="10">
        <f t="shared" si="0"/>
        <v>3210.6382978723404</v>
      </c>
      <c r="H31" s="22">
        <v>5.13</v>
      </c>
      <c r="I31" s="22">
        <f>[1]Dividend!P8</f>
        <v>0.18</v>
      </c>
      <c r="J31" s="16">
        <f>J92</f>
        <v>1.2079</v>
      </c>
      <c r="K31" s="10">
        <f t="shared" si="1"/>
        <v>3297.0444573226259</v>
      </c>
      <c r="L31" s="18">
        <f>(K31-G31)/G31</f>
        <v>2.6912455229711186E-2</v>
      </c>
      <c r="M31" s="12">
        <f t="shared" si="3"/>
        <v>86.406159450285486</v>
      </c>
      <c r="N31" s="24">
        <v>5.23</v>
      </c>
      <c r="O31" s="14">
        <f>(N31+I31)*0.75</f>
        <v>4.0575000000000001</v>
      </c>
      <c r="P31" s="19">
        <f t="shared" si="4"/>
        <v>-0.97250000000000014</v>
      </c>
    </row>
    <row r="32" spans="1:16" x14ac:dyDescent="0.2">
      <c r="A32" s="7" t="s">
        <v>72</v>
      </c>
      <c r="B32" s="7" t="s">
        <v>73</v>
      </c>
      <c r="C32" s="8">
        <v>44137</v>
      </c>
      <c r="D32" s="7">
        <v>30</v>
      </c>
      <c r="E32" s="16">
        <v>1.1639999999999999</v>
      </c>
      <c r="F32" s="9">
        <v>36.47</v>
      </c>
      <c r="G32" s="10">
        <f t="shared" si="0"/>
        <v>939.94845360824741</v>
      </c>
      <c r="H32" s="22">
        <v>43.4</v>
      </c>
      <c r="I32" s="22">
        <f>[1]Dividend!P11</f>
        <v>0.86</v>
      </c>
      <c r="J32" s="16">
        <f>J92</f>
        <v>1.2079</v>
      </c>
      <c r="K32" s="10">
        <f t="shared" si="1"/>
        <v>1099.2631840384138</v>
      </c>
      <c r="L32" s="18">
        <f t="shared" si="2"/>
        <v>0.16949305019716082</v>
      </c>
      <c r="M32" s="12">
        <f t="shared" si="3"/>
        <v>159.31473043016638</v>
      </c>
      <c r="N32" s="24">
        <v>43.78</v>
      </c>
      <c r="O32" s="14">
        <f>(N32+I32)*0.75</f>
        <v>33.480000000000004</v>
      </c>
      <c r="P32" s="19">
        <f t="shared" si="4"/>
        <v>-2.9899999999999949</v>
      </c>
    </row>
    <row r="33" spans="1:16" x14ac:dyDescent="0.2">
      <c r="A33" s="7" t="s">
        <v>74</v>
      </c>
      <c r="B33" s="7" t="s">
        <v>75</v>
      </c>
      <c r="C33" s="8">
        <v>44165</v>
      </c>
      <c r="D33" s="7">
        <v>100</v>
      </c>
      <c r="E33" s="16">
        <v>1.1944999999999999</v>
      </c>
      <c r="F33" s="9">
        <v>33.25</v>
      </c>
      <c r="G33" s="10">
        <f t="shared" si="0"/>
        <v>2783.5914608622857</v>
      </c>
      <c r="H33" s="22">
        <v>32.869999999999997</v>
      </c>
      <c r="I33" s="22">
        <f>[1]Dividend!P12</f>
        <v>0.36</v>
      </c>
      <c r="J33" s="16">
        <f>J92</f>
        <v>1.2079</v>
      </c>
      <c r="K33" s="10">
        <f t="shared" si="1"/>
        <v>2751.055550956205</v>
      </c>
      <c r="L33" s="20">
        <f t="shared" si="2"/>
        <v>-1.1688464476034079E-2</v>
      </c>
      <c r="M33" s="12">
        <f t="shared" si="3"/>
        <v>-32.535909906080633</v>
      </c>
      <c r="N33" s="24">
        <v>33.33</v>
      </c>
      <c r="O33" s="14">
        <f>(N33+I33)*0.75</f>
        <v>25.267499999999998</v>
      </c>
      <c r="P33" s="19">
        <f>O33-F33</f>
        <v>-7.9825000000000017</v>
      </c>
    </row>
    <row r="34" spans="1:16" x14ac:dyDescent="0.2">
      <c r="A34" s="2" t="s">
        <v>76</v>
      </c>
      <c r="B34" s="7"/>
      <c r="C34" s="8"/>
      <c r="D34" s="7"/>
      <c r="E34" s="16"/>
      <c r="F34" s="9"/>
      <c r="G34" s="26"/>
      <c r="H34" s="27"/>
      <c r="I34" s="7"/>
      <c r="J34" s="7"/>
      <c r="K34" s="28"/>
      <c r="L34" s="11"/>
      <c r="M34" s="12"/>
      <c r="N34" s="24"/>
      <c r="O34" s="14"/>
      <c r="P34" s="15"/>
    </row>
    <row r="35" spans="1:16" x14ac:dyDescent="0.2">
      <c r="A35" s="7" t="s">
        <v>77</v>
      </c>
      <c r="B35" s="7" t="s">
        <v>78</v>
      </c>
      <c r="C35" s="8">
        <v>43374</v>
      </c>
      <c r="D35" s="7">
        <v>1400</v>
      </c>
      <c r="E35" s="16">
        <v>1.1499999999999999</v>
      </c>
      <c r="F35" s="9">
        <v>0.66</v>
      </c>
      <c r="G35" s="10">
        <f t="shared" si="0"/>
        <v>803.47826086956525</v>
      </c>
      <c r="H35" s="27">
        <v>1.1499999999999999</v>
      </c>
      <c r="I35" s="7">
        <v>0</v>
      </c>
      <c r="J35" s="7">
        <f>J92</f>
        <v>1.2079</v>
      </c>
      <c r="K35" s="10">
        <f t="shared" si="1"/>
        <v>1332.8917956784501</v>
      </c>
      <c r="L35" s="18">
        <f t="shared" si="2"/>
        <v>0.65890212665607961</v>
      </c>
      <c r="M35" s="12">
        <f t="shared" si="3"/>
        <v>529.41353480888483</v>
      </c>
      <c r="N35" s="24">
        <v>0.94</v>
      </c>
      <c r="O35" s="14">
        <f>(N35+I35)*0.33</f>
        <v>0.31019999999999998</v>
      </c>
      <c r="P35" s="19">
        <f t="shared" si="4"/>
        <v>-0.34980000000000006</v>
      </c>
    </row>
    <row r="36" spans="1:16" x14ac:dyDescent="0.2">
      <c r="A36" s="7" t="s">
        <v>79</v>
      </c>
      <c r="B36" s="7" t="s">
        <v>80</v>
      </c>
      <c r="C36" s="8">
        <v>44229</v>
      </c>
      <c r="D36" s="7">
        <v>150</v>
      </c>
      <c r="E36" s="16">
        <v>1.55</v>
      </c>
      <c r="F36" s="9">
        <v>2</v>
      </c>
      <c r="G36" s="10">
        <f t="shared" si="0"/>
        <v>193.54838709677418</v>
      </c>
      <c r="H36" s="27">
        <v>2.2400000000000002</v>
      </c>
      <c r="I36" s="7">
        <v>0</v>
      </c>
      <c r="J36" s="16">
        <f>J93</f>
        <v>1.55</v>
      </c>
      <c r="K36" s="10">
        <f>((H36+I36)/J36)*D36</f>
        <v>216.77419354838713</v>
      </c>
      <c r="L36" s="18">
        <f>(K36-G36)/G36</f>
        <v>0.12000000000000027</v>
      </c>
      <c r="M36" s="12">
        <f t="shared" si="3"/>
        <v>23.225806451612954</v>
      </c>
      <c r="N36" s="13">
        <v>2</v>
      </c>
      <c r="O36" s="14">
        <f>(N36+I36)*0.5</f>
        <v>1</v>
      </c>
      <c r="P36" s="19">
        <f>O36-F36</f>
        <v>-1</v>
      </c>
    </row>
    <row r="37" spans="1:16" x14ac:dyDescent="0.2">
      <c r="A37" s="7" t="s">
        <v>81</v>
      </c>
      <c r="B37" s="7" t="s">
        <v>82</v>
      </c>
      <c r="C37" s="8">
        <v>44229</v>
      </c>
      <c r="D37" s="7">
        <v>150</v>
      </c>
      <c r="E37" s="16">
        <v>1.2022999999999999</v>
      </c>
      <c r="F37" s="9">
        <v>1.74</v>
      </c>
      <c r="G37" s="10">
        <f t="shared" si="0"/>
        <v>217.0839224819097</v>
      </c>
      <c r="H37" s="27">
        <v>2.2599999999999998</v>
      </c>
      <c r="I37" s="7">
        <v>0</v>
      </c>
      <c r="J37" s="16">
        <f>J92</f>
        <v>1.2079</v>
      </c>
      <c r="K37" s="10">
        <f>((H37+I37)/J37)*D37</f>
        <v>280.65237188508979</v>
      </c>
      <c r="L37" s="18">
        <f>(K37-G37)/G37</f>
        <v>0.29282891462622002</v>
      </c>
      <c r="M37" s="12">
        <f t="shared" si="3"/>
        <v>63.568449403180097</v>
      </c>
      <c r="N37" s="13">
        <v>1.75</v>
      </c>
      <c r="O37" s="14">
        <f>(N37+I37)*0.5</f>
        <v>0.875</v>
      </c>
      <c r="P37" s="19">
        <f>O37-F37</f>
        <v>-0.86499999999999999</v>
      </c>
    </row>
    <row r="38" spans="1:16" x14ac:dyDescent="0.2">
      <c r="A38" s="2" t="s">
        <v>83</v>
      </c>
      <c r="B38" s="7"/>
      <c r="C38" s="8"/>
      <c r="D38" s="7"/>
      <c r="E38" s="16"/>
      <c r="F38" s="7"/>
      <c r="G38" s="10"/>
      <c r="H38" s="24"/>
      <c r="I38" s="7"/>
      <c r="J38" s="7"/>
      <c r="K38" s="10"/>
      <c r="L38" s="11"/>
      <c r="M38" s="12">
        <f t="shared" si="3"/>
        <v>0</v>
      </c>
      <c r="N38" s="24"/>
      <c r="O38" s="14"/>
      <c r="P38" s="15">
        <f t="shared" si="4"/>
        <v>0</v>
      </c>
    </row>
    <row r="39" spans="1:16" x14ac:dyDescent="0.2">
      <c r="A39" s="7" t="s">
        <v>84</v>
      </c>
      <c r="B39" s="7" t="s">
        <v>85</v>
      </c>
      <c r="C39" s="8">
        <v>43657</v>
      </c>
      <c r="D39" s="7">
        <v>26</v>
      </c>
      <c r="E39" s="16">
        <v>1.1299999999999999</v>
      </c>
      <c r="F39" s="7">
        <v>23.2</v>
      </c>
      <c r="G39" s="10">
        <f t="shared" si="0"/>
        <v>533.80530973451323</v>
      </c>
      <c r="H39" s="13">
        <v>34.57</v>
      </c>
      <c r="I39" s="22">
        <f>[1]Dividend!P6</f>
        <v>3.89</v>
      </c>
      <c r="J39" s="7">
        <f>J92</f>
        <v>1.2079</v>
      </c>
      <c r="K39" s="10">
        <f t="shared" si="1"/>
        <v>827.84998758175345</v>
      </c>
      <c r="L39" s="18">
        <f t="shared" si="2"/>
        <v>0.55084629636502236</v>
      </c>
      <c r="M39" s="12">
        <f t="shared" si="3"/>
        <v>294.04467784724022</v>
      </c>
      <c r="N39" s="24">
        <v>35.799999999999997</v>
      </c>
      <c r="O39" s="14">
        <f>(N39+I39)*0.5</f>
        <v>19.844999999999999</v>
      </c>
      <c r="P39" s="19">
        <f>O39-F39</f>
        <v>-3.3550000000000004</v>
      </c>
    </row>
    <row r="40" spans="1:16" x14ac:dyDescent="0.2">
      <c r="A40" s="7" t="s">
        <v>86</v>
      </c>
      <c r="B40" s="7" t="s">
        <v>87</v>
      </c>
      <c r="C40" s="8">
        <v>43874</v>
      </c>
      <c r="D40" s="7">
        <v>600</v>
      </c>
      <c r="E40" s="16">
        <v>1.44</v>
      </c>
      <c r="F40" s="7">
        <v>0.37</v>
      </c>
      <c r="G40" s="10">
        <f t="shared" si="0"/>
        <v>154.16666666666669</v>
      </c>
      <c r="H40" s="13">
        <v>0.51</v>
      </c>
      <c r="I40" s="7">
        <v>0</v>
      </c>
      <c r="J40" s="16">
        <f>J93</f>
        <v>1.55</v>
      </c>
      <c r="K40" s="10">
        <f t="shared" si="1"/>
        <v>197.41935483870969</v>
      </c>
      <c r="L40" s="18">
        <f t="shared" si="2"/>
        <v>0.2805579773321708</v>
      </c>
      <c r="M40" s="12">
        <f t="shared" si="3"/>
        <v>43.252688172043008</v>
      </c>
      <c r="N40" s="13">
        <v>0.62</v>
      </c>
      <c r="O40" s="14">
        <f>(N40+I40)*0.33</f>
        <v>0.2046</v>
      </c>
      <c r="P40" s="19">
        <f t="shared" si="4"/>
        <v>-0.16539999999999999</v>
      </c>
    </row>
    <row r="41" spans="1:16" x14ac:dyDescent="0.2">
      <c r="A41" s="7" t="s">
        <v>88</v>
      </c>
      <c r="B41" s="7" t="s">
        <v>89</v>
      </c>
      <c r="C41" s="8">
        <v>43854</v>
      </c>
      <c r="D41" s="7">
        <v>100</v>
      </c>
      <c r="E41" s="16">
        <v>1.46</v>
      </c>
      <c r="F41" s="7">
        <v>3.71</v>
      </c>
      <c r="G41" s="10">
        <f t="shared" si="0"/>
        <v>254.10958904109589</v>
      </c>
      <c r="H41" s="13">
        <v>6.65</v>
      </c>
      <c r="I41" s="7">
        <v>0</v>
      </c>
      <c r="J41" s="16">
        <f>J93</f>
        <v>1.55</v>
      </c>
      <c r="K41" s="10">
        <f t="shared" si="1"/>
        <v>429.0322580645161</v>
      </c>
      <c r="L41" s="18">
        <f t="shared" si="2"/>
        <v>0.68837492391965904</v>
      </c>
      <c r="M41" s="12">
        <f t="shared" si="3"/>
        <v>174.92266902342021</v>
      </c>
      <c r="N41" s="24">
        <v>7.67</v>
      </c>
      <c r="O41" s="14">
        <f>(N41+I41)*0.33</f>
        <v>2.5310999999999999</v>
      </c>
      <c r="P41" s="19">
        <f>O41-F41</f>
        <v>-1.1789000000000001</v>
      </c>
    </row>
    <row r="42" spans="1:16" x14ac:dyDescent="0.2">
      <c r="A42" s="7" t="s">
        <v>90</v>
      </c>
      <c r="B42" s="7" t="s">
        <v>91</v>
      </c>
      <c r="C42" s="8">
        <v>44173</v>
      </c>
      <c r="D42" s="7">
        <v>500</v>
      </c>
      <c r="E42" s="16">
        <v>1.55</v>
      </c>
      <c r="F42" s="7">
        <v>0.63</v>
      </c>
      <c r="G42" s="10">
        <f t="shared" si="0"/>
        <v>203.2258064516129</v>
      </c>
      <c r="H42" s="13">
        <v>0.77</v>
      </c>
      <c r="I42" s="7">
        <v>0</v>
      </c>
      <c r="J42" s="16">
        <f>J93</f>
        <v>1.55</v>
      </c>
      <c r="K42" s="10">
        <f t="shared" si="1"/>
        <v>248.38709677419354</v>
      </c>
      <c r="L42" s="18">
        <f t="shared" si="2"/>
        <v>0.22222222222222221</v>
      </c>
      <c r="M42" s="12">
        <f t="shared" si="3"/>
        <v>45.161290322580641</v>
      </c>
      <c r="N42" s="24">
        <v>0.8</v>
      </c>
      <c r="O42" s="14">
        <f>(N42+I42)*0.33</f>
        <v>0.26400000000000001</v>
      </c>
      <c r="P42" s="19">
        <f>O42-F42</f>
        <v>-0.36599999999999999</v>
      </c>
    </row>
    <row r="43" spans="1:16" x14ac:dyDescent="0.2">
      <c r="A43" s="7" t="s">
        <v>92</v>
      </c>
      <c r="B43" s="7" t="s">
        <v>93</v>
      </c>
      <c r="C43" s="8">
        <v>44187</v>
      </c>
      <c r="D43" s="7">
        <v>100</v>
      </c>
      <c r="E43" s="16">
        <v>1.57</v>
      </c>
      <c r="F43" s="22">
        <v>3</v>
      </c>
      <c r="G43" s="10">
        <f t="shared" si="0"/>
        <v>191.08280254777068</v>
      </c>
      <c r="H43" s="13">
        <v>4.83</v>
      </c>
      <c r="I43" s="7">
        <v>0</v>
      </c>
      <c r="J43" s="16">
        <f>J93</f>
        <v>1.55</v>
      </c>
      <c r="K43" s="10">
        <f t="shared" si="1"/>
        <v>311.61290322580646</v>
      </c>
      <c r="L43" s="18">
        <f t="shared" si="2"/>
        <v>0.63077419354838726</v>
      </c>
      <c r="M43" s="12">
        <f t="shared" si="3"/>
        <v>120.53010067803578</v>
      </c>
      <c r="N43" s="13">
        <v>4.2699999999999996</v>
      </c>
      <c r="O43" s="14">
        <f>(N43+I43)*0.33</f>
        <v>1.4091</v>
      </c>
      <c r="P43" s="19">
        <f>O43-F43</f>
        <v>-1.5909</v>
      </c>
    </row>
    <row r="44" spans="1:16" x14ac:dyDescent="0.2">
      <c r="A44" s="2" t="s">
        <v>94</v>
      </c>
      <c r="B44" s="7"/>
      <c r="C44" s="8"/>
      <c r="D44" s="7"/>
      <c r="E44" s="16"/>
      <c r="F44" s="7"/>
      <c r="G44" s="10"/>
      <c r="H44" s="13"/>
      <c r="I44" s="7"/>
      <c r="J44" s="16"/>
      <c r="K44" s="10"/>
      <c r="L44" s="18"/>
      <c r="M44" s="12"/>
      <c r="N44" s="24"/>
      <c r="O44" s="14"/>
      <c r="P44" s="19"/>
    </row>
    <row r="45" spans="1:16" x14ac:dyDescent="0.2">
      <c r="A45" s="24" t="s">
        <v>95</v>
      </c>
      <c r="B45" s="7" t="s">
        <v>96</v>
      </c>
      <c r="C45" s="8">
        <v>44033</v>
      </c>
      <c r="D45" s="7">
        <v>1</v>
      </c>
      <c r="E45" s="16">
        <v>1.145</v>
      </c>
      <c r="F45" s="9">
        <v>-261</v>
      </c>
      <c r="G45" s="10">
        <f t="shared" ref="G45" si="6">(F45*D45)/E45</f>
        <v>-227.94759825327512</v>
      </c>
      <c r="H45" s="29">
        <v>-139</v>
      </c>
      <c r="I45" s="7">
        <v>0</v>
      </c>
      <c r="J45" s="16">
        <f>J92</f>
        <v>1.2079</v>
      </c>
      <c r="K45" s="10">
        <f>((H45+I45)/J45)*D45</f>
        <v>-115.07575130391589</v>
      </c>
      <c r="L45" s="18">
        <f>-(K45-G45)/G45</f>
        <v>0.49516576535255291</v>
      </c>
      <c r="M45" s="12">
        <f t="shared" ref="M45:M46" si="7">K45-G45</f>
        <v>112.87184694935922</v>
      </c>
      <c r="N45" s="24"/>
      <c r="O45" s="14"/>
      <c r="P45" s="19"/>
    </row>
    <row r="46" spans="1:16" x14ac:dyDescent="0.2">
      <c r="A46" s="24" t="s">
        <v>97</v>
      </c>
      <c r="B46" s="7" t="s">
        <v>27</v>
      </c>
      <c r="C46" s="8">
        <v>44946</v>
      </c>
      <c r="D46" s="7">
        <v>1</v>
      </c>
      <c r="E46" s="16">
        <v>1.2199</v>
      </c>
      <c r="F46" s="7">
        <v>-200</v>
      </c>
      <c r="G46" s="10">
        <f>(F46*D46)/E46</f>
        <v>-163.94786457906386</v>
      </c>
      <c r="H46" s="30">
        <v>-247</v>
      </c>
      <c r="I46" s="7">
        <v>0</v>
      </c>
      <c r="J46" s="16">
        <f>J92</f>
        <v>1.2079</v>
      </c>
      <c r="K46" s="10">
        <f>((H46+I46)/J46)*D46</f>
        <v>-204.48712641774981</v>
      </c>
      <c r="L46" s="20">
        <f>-(K46-G46)/G46</f>
        <v>-0.24726922758506492</v>
      </c>
      <c r="M46" s="12">
        <f t="shared" si="7"/>
        <v>-40.539261838685945</v>
      </c>
      <c r="N46" s="24"/>
      <c r="O46" s="14"/>
      <c r="P46" s="19"/>
    </row>
    <row r="47" spans="1:16" x14ac:dyDescent="0.2">
      <c r="A47" s="2" t="s">
        <v>98</v>
      </c>
      <c r="B47" s="7"/>
      <c r="C47" s="8"/>
      <c r="D47" s="7"/>
      <c r="E47" s="16"/>
      <c r="F47" s="7"/>
      <c r="G47" s="31"/>
      <c r="H47" s="32"/>
      <c r="I47" s="33"/>
      <c r="J47" s="34"/>
      <c r="K47" s="35"/>
      <c r="L47" s="20"/>
      <c r="M47" s="12"/>
      <c r="N47" s="24"/>
      <c r="O47" s="14"/>
      <c r="P47" s="19"/>
    </row>
    <row r="48" spans="1:16" x14ac:dyDescent="0.2">
      <c r="A48" s="7" t="s">
        <v>99</v>
      </c>
      <c r="B48" s="7" t="s">
        <v>100</v>
      </c>
      <c r="C48" s="8">
        <v>44202</v>
      </c>
      <c r="D48" s="7">
        <v>0.8</v>
      </c>
      <c r="E48" s="16">
        <v>1</v>
      </c>
      <c r="F48" s="36">
        <v>135</v>
      </c>
      <c r="G48" s="10">
        <f t="shared" ref="G48:G49" si="8">(F48*D48)/E48</f>
        <v>108</v>
      </c>
      <c r="H48" s="13">
        <v>167.69</v>
      </c>
      <c r="I48" s="7">
        <v>0</v>
      </c>
      <c r="J48" s="16">
        <v>1</v>
      </c>
      <c r="K48" s="10">
        <f>((H48+I48)/J48)*D48</f>
        <v>134.15200000000002</v>
      </c>
      <c r="L48" s="18">
        <f t="shared" ref="L48:L49" si="9">(K48-G48)/G48</f>
        <v>0.24214814814814828</v>
      </c>
      <c r="M48" s="12">
        <f t="shared" ref="M48:M49" si="10">K48-G48</f>
        <v>26.152000000000015</v>
      </c>
      <c r="N48" s="24"/>
      <c r="O48" s="14"/>
      <c r="P48" s="19"/>
    </row>
    <row r="49" spans="1:16" x14ac:dyDescent="0.2">
      <c r="A49" s="7" t="s">
        <v>101</v>
      </c>
      <c r="B49" s="7" t="s">
        <v>102</v>
      </c>
      <c r="C49" s="8">
        <v>44238</v>
      </c>
      <c r="D49" s="7">
        <v>0.8</v>
      </c>
      <c r="E49" s="16">
        <v>1</v>
      </c>
      <c r="F49" s="36">
        <v>120.94</v>
      </c>
      <c r="G49" s="10">
        <f t="shared" si="8"/>
        <v>96.75200000000001</v>
      </c>
      <c r="H49" s="13">
        <v>153.37</v>
      </c>
      <c r="I49" s="7">
        <v>0</v>
      </c>
      <c r="J49" s="16">
        <v>1</v>
      </c>
      <c r="K49" s="10">
        <f>((H49+I49)/J49)*D49</f>
        <v>122.69600000000001</v>
      </c>
      <c r="L49" s="18">
        <f t="shared" si="9"/>
        <v>0.26814949561766166</v>
      </c>
      <c r="M49" s="12">
        <f t="shared" si="10"/>
        <v>25.944000000000003</v>
      </c>
      <c r="N49" s="24"/>
      <c r="O49" s="14"/>
      <c r="P49" s="19"/>
    </row>
    <row r="50" spans="1:16" x14ac:dyDescent="0.2">
      <c r="A50" s="2" t="s">
        <v>103</v>
      </c>
      <c r="B50" s="7"/>
      <c r="C50" s="8"/>
      <c r="D50" s="7"/>
      <c r="E50" s="7"/>
      <c r="F50" s="7"/>
      <c r="G50" s="10"/>
      <c r="H50" s="24"/>
      <c r="I50" s="7"/>
      <c r="J50" s="7"/>
      <c r="K50" s="10"/>
      <c r="L50" s="11"/>
      <c r="M50" s="12"/>
      <c r="N50" s="24"/>
      <c r="O50" s="14"/>
      <c r="P50" s="37"/>
    </row>
    <row r="51" spans="1:16" x14ac:dyDescent="0.2">
      <c r="A51" s="7" t="s">
        <v>104</v>
      </c>
      <c r="B51" s="7" t="s">
        <v>105</v>
      </c>
      <c r="C51" s="8">
        <v>43388</v>
      </c>
      <c r="D51" s="7">
        <v>7</v>
      </c>
      <c r="E51" s="16">
        <v>1.5</v>
      </c>
      <c r="F51" s="22">
        <v>60.6</v>
      </c>
      <c r="G51" s="10">
        <f t="shared" si="0"/>
        <v>282.8</v>
      </c>
      <c r="H51" s="13">
        <v>51.14</v>
      </c>
      <c r="I51" s="7">
        <v>0</v>
      </c>
      <c r="J51" s="16">
        <f>J93</f>
        <v>1.55</v>
      </c>
      <c r="K51" s="10">
        <f t="shared" si="1"/>
        <v>230.9548387096774</v>
      </c>
      <c r="L51" s="18">
        <f t="shared" ref="L51:L62" si="11">(K51-G51)/G51+1</f>
        <v>0.81667198977962308</v>
      </c>
      <c r="M51" s="12"/>
      <c r="N51" s="38">
        <v>0.25</v>
      </c>
      <c r="O51" s="39" t="s">
        <v>106</v>
      </c>
      <c r="P51" s="37">
        <v>1</v>
      </c>
    </row>
    <row r="52" spans="1:16" x14ac:dyDescent="0.2">
      <c r="A52" s="7" t="s">
        <v>107</v>
      </c>
      <c r="B52" s="7" t="s">
        <v>108</v>
      </c>
      <c r="C52" s="8">
        <v>43521</v>
      </c>
      <c r="D52" s="7">
        <v>10</v>
      </c>
      <c r="E52" s="16">
        <v>1.1399999999999999</v>
      </c>
      <c r="F52" s="9">
        <v>64.64</v>
      </c>
      <c r="G52" s="10">
        <f t="shared" si="0"/>
        <v>567.01754385964909</v>
      </c>
      <c r="H52" s="27">
        <v>214.4</v>
      </c>
      <c r="I52" s="22">
        <f>[1]Dividend!P5</f>
        <v>8.25</v>
      </c>
      <c r="J52" s="7">
        <f>J92</f>
        <v>1.2079</v>
      </c>
      <c r="K52" s="10">
        <f t="shared" si="1"/>
        <v>1843.281728619919</v>
      </c>
      <c r="L52" s="18">
        <f t="shared" si="11"/>
        <v>3.250837207033892</v>
      </c>
      <c r="M52" s="12"/>
      <c r="N52" s="38">
        <v>0.25</v>
      </c>
      <c r="O52" s="14" t="s">
        <v>106</v>
      </c>
      <c r="P52" s="37">
        <v>2</v>
      </c>
    </row>
    <row r="53" spans="1:16" x14ac:dyDescent="0.2">
      <c r="A53" s="7" t="s">
        <v>109</v>
      </c>
      <c r="B53" s="7"/>
      <c r="C53" s="8">
        <v>44152</v>
      </c>
      <c r="D53" s="7">
        <v>0.1</v>
      </c>
      <c r="E53" s="16">
        <v>1</v>
      </c>
      <c r="F53" s="7">
        <v>8472.34</v>
      </c>
      <c r="G53" s="10">
        <f t="shared" si="0"/>
        <v>847.23400000000004</v>
      </c>
      <c r="H53" s="24">
        <v>39534.36</v>
      </c>
      <c r="I53" s="7">
        <v>0</v>
      </c>
      <c r="J53" s="16">
        <v>1</v>
      </c>
      <c r="K53" s="10">
        <f>((H53+I53)/J53)*D53</f>
        <v>3953.4360000000001</v>
      </c>
      <c r="L53" s="18">
        <f t="shared" si="11"/>
        <v>4.6662858195020505</v>
      </c>
      <c r="M53" s="12"/>
      <c r="N53" s="24"/>
      <c r="O53" s="14" t="s">
        <v>110</v>
      </c>
      <c r="P53" s="37">
        <v>1</v>
      </c>
    </row>
    <row r="54" spans="1:16" x14ac:dyDescent="0.2">
      <c r="A54" s="7" t="s">
        <v>111</v>
      </c>
      <c r="B54" s="7" t="s">
        <v>112</v>
      </c>
      <c r="C54" s="8">
        <v>43140</v>
      </c>
      <c r="D54" s="7">
        <v>20</v>
      </c>
      <c r="E54" s="16">
        <v>1.24</v>
      </c>
      <c r="F54" s="9">
        <v>13.5</v>
      </c>
      <c r="G54" s="10">
        <f t="shared" si="0"/>
        <v>217.74193548387098</v>
      </c>
      <c r="H54" s="27">
        <v>10.87</v>
      </c>
      <c r="I54" s="7">
        <v>0</v>
      </c>
      <c r="J54" s="7">
        <f>J92</f>
        <v>1.2079</v>
      </c>
      <c r="K54" s="10">
        <f t="shared" si="1"/>
        <v>179.98178657173608</v>
      </c>
      <c r="L54" s="18">
        <f t="shared" si="11"/>
        <v>0.82658301981093607</v>
      </c>
      <c r="M54" s="12"/>
      <c r="N54" s="24"/>
      <c r="O54" s="39" t="s">
        <v>113</v>
      </c>
      <c r="P54" s="37">
        <v>1</v>
      </c>
    </row>
    <row r="55" spans="1:16" x14ac:dyDescent="0.2">
      <c r="A55" s="40" t="s">
        <v>114</v>
      </c>
      <c r="B55" s="40" t="s">
        <v>115</v>
      </c>
      <c r="C55" s="41">
        <v>43558</v>
      </c>
      <c r="D55" s="7">
        <v>60</v>
      </c>
      <c r="E55" s="16">
        <v>1.5</v>
      </c>
      <c r="F55" s="42">
        <v>4.9800000000000004</v>
      </c>
      <c r="G55" s="10">
        <f t="shared" si="0"/>
        <v>199.20000000000002</v>
      </c>
      <c r="H55" s="43">
        <v>6.57</v>
      </c>
      <c r="I55" s="7">
        <v>0</v>
      </c>
      <c r="J55" s="16">
        <f>J93</f>
        <v>1.55</v>
      </c>
      <c r="K55" s="10">
        <f t="shared" si="1"/>
        <v>254.32258064516131</v>
      </c>
      <c r="L55" s="18">
        <f t="shared" si="11"/>
        <v>1.2767197823552274</v>
      </c>
      <c r="M55" s="12"/>
      <c r="N55" s="24"/>
      <c r="O55" s="39" t="s">
        <v>113</v>
      </c>
      <c r="P55" s="37">
        <v>2</v>
      </c>
    </row>
    <row r="56" spans="1:16" x14ac:dyDescent="0.2">
      <c r="A56" s="40" t="s">
        <v>116</v>
      </c>
      <c r="B56" s="40" t="s">
        <v>96</v>
      </c>
      <c r="C56" s="41">
        <v>43187</v>
      </c>
      <c r="D56" s="7">
        <v>22</v>
      </c>
      <c r="E56" s="16">
        <v>1.24</v>
      </c>
      <c r="F56" s="42">
        <v>12.22</v>
      </c>
      <c r="G56" s="10">
        <f t="shared" si="0"/>
        <v>216.80645161290326</v>
      </c>
      <c r="H56" s="43">
        <v>17.41</v>
      </c>
      <c r="I56" s="7">
        <v>0</v>
      </c>
      <c r="J56" s="7">
        <f>J92</f>
        <v>1.2079</v>
      </c>
      <c r="K56" s="10">
        <f t="shared" si="1"/>
        <v>317.09578607500623</v>
      </c>
      <c r="L56" s="18">
        <f t="shared" si="11"/>
        <v>1.4625754156115447</v>
      </c>
      <c r="M56" s="12"/>
      <c r="N56" s="24"/>
      <c r="O56" s="39" t="s">
        <v>113</v>
      </c>
      <c r="P56" s="37">
        <v>3</v>
      </c>
    </row>
    <row r="57" spans="1:16" x14ac:dyDescent="0.2">
      <c r="A57" s="7" t="s">
        <v>117</v>
      </c>
      <c r="B57" s="7" t="s">
        <v>118</v>
      </c>
      <c r="C57" s="8">
        <v>43683</v>
      </c>
      <c r="D57" s="7">
        <v>400</v>
      </c>
      <c r="E57" s="16">
        <v>1.49</v>
      </c>
      <c r="F57" s="44">
        <v>0.8</v>
      </c>
      <c r="G57" s="10">
        <f t="shared" si="0"/>
        <v>214.76510067114094</v>
      </c>
      <c r="H57" s="45">
        <v>0.98</v>
      </c>
      <c r="I57" s="7">
        <v>0</v>
      </c>
      <c r="J57" s="16">
        <f>J93</f>
        <v>1.55</v>
      </c>
      <c r="K57" s="10">
        <f t="shared" si="1"/>
        <v>252.90322580645159</v>
      </c>
      <c r="L57" s="18">
        <f t="shared" si="11"/>
        <v>1.1775806451612902</v>
      </c>
      <c r="M57" s="12"/>
      <c r="N57" s="24"/>
      <c r="O57" s="39" t="s">
        <v>113</v>
      </c>
      <c r="P57" s="37">
        <v>4</v>
      </c>
    </row>
    <row r="58" spans="1:16" x14ac:dyDescent="0.2">
      <c r="A58" s="7" t="s">
        <v>119</v>
      </c>
      <c r="B58" s="7" t="s">
        <v>120</v>
      </c>
      <c r="C58" s="8">
        <v>43102</v>
      </c>
      <c r="D58" s="28">
        <v>8</v>
      </c>
      <c r="E58" s="46">
        <v>1.24</v>
      </c>
      <c r="F58" s="22">
        <v>150</v>
      </c>
      <c r="G58" s="10">
        <f>(F58*D58)/E58</f>
        <v>967.74193548387098</v>
      </c>
      <c r="H58" s="22">
        <v>121.06</v>
      </c>
      <c r="I58" s="47">
        <f>[1]Dividend!P3</f>
        <v>2.97</v>
      </c>
      <c r="J58" s="46">
        <f>J92</f>
        <v>1.2079</v>
      </c>
      <c r="K58" s="48">
        <f>((H58+I58)/J58)*D58</f>
        <v>821.45873002732014</v>
      </c>
      <c r="L58" s="18">
        <f t="shared" si="11"/>
        <v>0.84884068769489751</v>
      </c>
      <c r="M58" s="12"/>
      <c r="N58" s="13"/>
      <c r="O58" s="39" t="s">
        <v>113</v>
      </c>
      <c r="P58" s="37">
        <v>5</v>
      </c>
    </row>
    <row r="59" spans="1:16" x14ac:dyDescent="0.2">
      <c r="A59" s="7" t="s">
        <v>121</v>
      </c>
      <c r="B59" s="7" t="s">
        <v>27</v>
      </c>
      <c r="C59" s="8">
        <v>43102</v>
      </c>
      <c r="D59" s="28">
        <v>50</v>
      </c>
      <c r="E59" s="46">
        <v>1.24</v>
      </c>
      <c r="F59" s="7">
        <v>5.03</v>
      </c>
      <c r="G59" s="10">
        <f t="shared" ref="G59:G62" si="12">(F59*D59)/E59</f>
        <v>202.82258064516128</v>
      </c>
      <c r="H59" s="22">
        <v>6.49</v>
      </c>
      <c r="I59" s="47">
        <v>0</v>
      </c>
      <c r="J59" s="46">
        <f>J92</f>
        <v>1.2079</v>
      </c>
      <c r="K59" s="49">
        <f>((H59+I59)/J59)*D59</f>
        <v>268.64806689295472</v>
      </c>
      <c r="L59" s="18">
        <f t="shared" si="11"/>
        <v>1.3245471290149657</v>
      </c>
      <c r="M59" s="12"/>
      <c r="N59" s="13"/>
      <c r="O59" s="39" t="s">
        <v>113</v>
      </c>
      <c r="P59" s="37">
        <v>6</v>
      </c>
    </row>
    <row r="60" spans="1:16" x14ac:dyDescent="0.2">
      <c r="A60" s="7" t="s">
        <v>122</v>
      </c>
      <c r="B60" s="7" t="s">
        <v>123</v>
      </c>
      <c r="C60" s="8">
        <v>43683</v>
      </c>
      <c r="D60" s="28">
        <v>33</v>
      </c>
      <c r="E60" s="46">
        <v>1.49</v>
      </c>
      <c r="F60" s="7">
        <v>4.6399999999999997</v>
      </c>
      <c r="G60" s="10">
        <f t="shared" si="12"/>
        <v>102.76510067114093</v>
      </c>
      <c r="H60" s="22">
        <v>12.67</v>
      </c>
      <c r="I60" s="47">
        <f>[1]Dividend!P22</f>
        <v>4.9000000000000009E-2</v>
      </c>
      <c r="J60" s="46">
        <f>J93</f>
        <v>1.55</v>
      </c>
      <c r="K60" s="49">
        <f>((H60+I60)/J60)*D60</f>
        <v>270.79161290322577</v>
      </c>
      <c r="L60" s="18">
        <f t="shared" si="11"/>
        <v>2.6350542269187986</v>
      </c>
      <c r="M60" s="12"/>
      <c r="N60" s="13"/>
      <c r="O60" s="39" t="s">
        <v>113</v>
      </c>
      <c r="P60" s="37">
        <v>7</v>
      </c>
    </row>
    <row r="61" spans="1:16" x14ac:dyDescent="0.2">
      <c r="A61" s="7" t="s">
        <v>124</v>
      </c>
      <c r="B61" s="7"/>
      <c r="C61" s="8">
        <v>44155</v>
      </c>
      <c r="D61" s="7">
        <v>1.5</v>
      </c>
      <c r="E61" s="16">
        <v>1</v>
      </c>
      <c r="F61" s="7">
        <v>212</v>
      </c>
      <c r="G61" s="10">
        <f t="shared" si="12"/>
        <v>318</v>
      </c>
      <c r="H61" s="13">
        <v>1524.95</v>
      </c>
      <c r="I61" s="7">
        <v>0</v>
      </c>
      <c r="J61" s="16">
        <v>1</v>
      </c>
      <c r="K61" s="10">
        <f t="shared" ref="K61" si="13">((H61+I61)/J61)*D61</f>
        <v>2287.4250000000002</v>
      </c>
      <c r="L61" s="18">
        <f t="shared" si="11"/>
        <v>7.1931603773584909</v>
      </c>
      <c r="M61" s="12"/>
      <c r="N61" s="13"/>
      <c r="O61" s="14" t="s">
        <v>110</v>
      </c>
      <c r="P61" s="37">
        <v>2</v>
      </c>
    </row>
    <row r="62" spans="1:16" x14ac:dyDescent="0.2">
      <c r="A62" s="7" t="s">
        <v>125</v>
      </c>
      <c r="B62" s="7" t="s">
        <v>126</v>
      </c>
      <c r="C62" s="8">
        <v>43994</v>
      </c>
      <c r="D62" s="7">
        <v>45</v>
      </c>
      <c r="E62" s="16">
        <v>1.1255999999999999</v>
      </c>
      <c r="F62" s="9">
        <v>5</v>
      </c>
      <c r="G62" s="10">
        <f t="shared" si="12"/>
        <v>199.89339019189768</v>
      </c>
      <c r="H62" s="22">
        <v>9.1</v>
      </c>
      <c r="I62" s="7">
        <v>0</v>
      </c>
      <c r="J62" s="16">
        <f>J92</f>
        <v>1.2079</v>
      </c>
      <c r="K62" s="10">
        <f>((H62+I62)/J62)*D62</f>
        <v>339.01813063995365</v>
      </c>
      <c r="L62" s="18">
        <f t="shared" si="11"/>
        <v>1.6959947015481411</v>
      </c>
      <c r="M62" s="12"/>
      <c r="N62" s="13"/>
      <c r="O62" s="14" t="s">
        <v>113</v>
      </c>
      <c r="P62" s="37">
        <v>8</v>
      </c>
    </row>
    <row r="63" spans="1:16" x14ac:dyDescent="0.2">
      <c r="A63" s="7" t="s">
        <v>127</v>
      </c>
      <c r="B63" s="7" t="s">
        <v>128</v>
      </c>
      <c r="C63" s="8">
        <v>44185</v>
      </c>
      <c r="D63" s="7">
        <v>175</v>
      </c>
      <c r="E63" s="16">
        <v>1</v>
      </c>
      <c r="F63" s="16">
        <v>0.3</v>
      </c>
      <c r="G63" s="10">
        <f>(F63*D63)/E63</f>
        <v>52.5</v>
      </c>
      <c r="H63" s="50">
        <v>1.9097</v>
      </c>
      <c r="I63" s="7">
        <v>0</v>
      </c>
      <c r="J63" s="16">
        <v>1</v>
      </c>
      <c r="K63" s="10">
        <f>((H63+I63)/J63)*D63</f>
        <v>334.19749999999999</v>
      </c>
      <c r="L63" s="18">
        <f>(K63-G63)/G63+1</f>
        <v>6.3656666666666668</v>
      </c>
      <c r="M63" s="12"/>
      <c r="N63" s="13"/>
      <c r="O63" s="14" t="s">
        <v>129</v>
      </c>
      <c r="P63" s="37">
        <v>1</v>
      </c>
    </row>
    <row r="64" spans="1:16" x14ac:dyDescent="0.2">
      <c r="A64" s="7" t="s">
        <v>130</v>
      </c>
      <c r="B64" s="7" t="s">
        <v>131</v>
      </c>
      <c r="C64" s="8">
        <v>44083</v>
      </c>
      <c r="D64" s="7">
        <v>1250</v>
      </c>
      <c r="E64" s="16">
        <v>1.55</v>
      </c>
      <c r="F64" s="7">
        <v>0.24</v>
      </c>
      <c r="G64" s="10">
        <f t="shared" ref="G64:G66" si="14">(F64*D64)/E64</f>
        <v>193.54838709677418</v>
      </c>
      <c r="H64" s="13">
        <v>1.97</v>
      </c>
      <c r="I64" s="22">
        <v>0</v>
      </c>
      <c r="J64" s="16">
        <f>J93</f>
        <v>1.55</v>
      </c>
      <c r="K64" s="10">
        <f>((H64+I64)/J64)*D64</f>
        <v>1588.7096774193549</v>
      </c>
      <c r="L64" s="18">
        <f>(K64-G64)/G64+1</f>
        <v>8.2083333333333339</v>
      </c>
      <c r="M64" s="12"/>
      <c r="N64" s="38">
        <v>0.25</v>
      </c>
      <c r="O64" s="14" t="s">
        <v>132</v>
      </c>
      <c r="P64" s="37">
        <v>1</v>
      </c>
    </row>
    <row r="65" spans="1:16" x14ac:dyDescent="0.2">
      <c r="A65" s="7" t="s">
        <v>133</v>
      </c>
      <c r="B65" s="7" t="s">
        <v>134</v>
      </c>
      <c r="C65" s="8">
        <v>44077</v>
      </c>
      <c r="D65" s="7">
        <v>350</v>
      </c>
      <c r="E65" s="16">
        <v>1.55</v>
      </c>
      <c r="F65" s="9">
        <v>0.48499999999999999</v>
      </c>
      <c r="G65" s="10">
        <f t="shared" si="14"/>
        <v>109.51612903225806</v>
      </c>
      <c r="H65" s="17">
        <v>0.72</v>
      </c>
      <c r="I65" s="7">
        <v>0</v>
      </c>
      <c r="J65" s="16">
        <f>J93</f>
        <v>1.55</v>
      </c>
      <c r="K65" s="10">
        <f t="shared" ref="K65:K66" si="15">((H65+I65)/J65)*D65</f>
        <v>162.58064516129031</v>
      </c>
      <c r="L65" s="18">
        <f>(K65-G65)/G65+1</f>
        <v>1.4845360824742266</v>
      </c>
      <c r="M65" s="12"/>
      <c r="N65" s="24"/>
      <c r="O65" s="51" t="s">
        <v>135</v>
      </c>
      <c r="P65" s="37">
        <v>6</v>
      </c>
    </row>
    <row r="66" spans="1:16" x14ac:dyDescent="0.2">
      <c r="A66" s="7" t="s">
        <v>136</v>
      </c>
      <c r="B66" s="7" t="s">
        <v>137</v>
      </c>
      <c r="C66" s="8">
        <v>43384</v>
      </c>
      <c r="D66" s="7">
        <v>20</v>
      </c>
      <c r="E66" s="16">
        <v>1.5</v>
      </c>
      <c r="F66" s="7">
        <v>5.96</v>
      </c>
      <c r="G66" s="10">
        <f t="shared" si="14"/>
        <v>79.466666666666669</v>
      </c>
      <c r="H66" s="13">
        <v>13.3</v>
      </c>
      <c r="I66" s="22">
        <f>[1]Dividend!P9</f>
        <v>0.16</v>
      </c>
      <c r="J66" s="16">
        <f>J93</f>
        <v>1.55</v>
      </c>
      <c r="K66" s="10">
        <f t="shared" si="15"/>
        <v>173.67741935483872</v>
      </c>
      <c r="L66" s="18">
        <f>(K66-G66)/G66+1</f>
        <v>2.1855379952370644</v>
      </c>
      <c r="M66" s="12"/>
      <c r="N66" s="24"/>
      <c r="O66" s="14" t="s">
        <v>132</v>
      </c>
      <c r="P66" s="37">
        <v>2</v>
      </c>
    </row>
    <row r="67" spans="1:16" x14ac:dyDescent="0.2">
      <c r="A67" s="7" t="s">
        <v>138</v>
      </c>
      <c r="B67" s="7" t="s">
        <v>139</v>
      </c>
      <c r="C67" s="8">
        <v>44186</v>
      </c>
      <c r="D67" s="7">
        <v>375</v>
      </c>
      <c r="E67" s="16">
        <v>1</v>
      </c>
      <c r="F67" s="36">
        <v>0.13500000000000001</v>
      </c>
      <c r="G67" s="10">
        <f>(F67*D67)/E67</f>
        <v>50.625</v>
      </c>
      <c r="H67" s="13">
        <v>0.48</v>
      </c>
      <c r="I67" s="7">
        <v>0</v>
      </c>
      <c r="J67" s="16">
        <v>1</v>
      </c>
      <c r="K67" s="10">
        <f>((H67+I67)/J67)*D67</f>
        <v>180</v>
      </c>
      <c r="L67" s="18">
        <f>(K67-G67)/G67+1</f>
        <v>3.5555555555555554</v>
      </c>
      <c r="M67" s="12"/>
      <c r="N67" s="24"/>
      <c r="O67" s="51" t="s">
        <v>129</v>
      </c>
      <c r="P67" s="37">
        <v>2</v>
      </c>
    </row>
    <row r="68" spans="1:16" x14ac:dyDescent="0.2">
      <c r="A68" s="7" t="s">
        <v>140</v>
      </c>
      <c r="B68" s="7" t="s">
        <v>141</v>
      </c>
      <c r="C68" s="8">
        <v>44189</v>
      </c>
      <c r="D68" s="7">
        <v>295</v>
      </c>
      <c r="E68" s="16">
        <v>1</v>
      </c>
      <c r="F68" s="36">
        <v>0.25290000000000001</v>
      </c>
      <c r="G68" s="10">
        <f t="shared" ref="G68:G74" si="16">(F68*D68)/E68</f>
        <v>74.605500000000006</v>
      </c>
      <c r="H68" s="13">
        <v>1.38</v>
      </c>
      <c r="I68" s="16">
        <v>2.4759000000000002</v>
      </c>
      <c r="J68" s="16">
        <v>1</v>
      </c>
      <c r="K68" s="10">
        <f>((H68/J68)*(D68+I68))</f>
        <v>410.51674200000002</v>
      </c>
      <c r="L68" s="18">
        <f t="shared" ref="L68:L74" si="17">(K68-G68)/G68</f>
        <v>4.5024997084665337</v>
      </c>
      <c r="M68" s="12"/>
      <c r="N68" s="24"/>
      <c r="O68" s="51" t="s">
        <v>129</v>
      </c>
      <c r="P68" s="37">
        <v>3</v>
      </c>
    </row>
    <row r="69" spans="1:16" x14ac:dyDescent="0.2">
      <c r="A69" s="7" t="s">
        <v>142</v>
      </c>
      <c r="B69" s="7" t="s">
        <v>96</v>
      </c>
      <c r="C69" s="8">
        <v>44033</v>
      </c>
      <c r="D69" s="7">
        <v>39</v>
      </c>
      <c r="E69" s="16">
        <v>1.1000000000000001</v>
      </c>
      <c r="F69" s="9">
        <v>8.92</v>
      </c>
      <c r="G69" s="10">
        <f t="shared" si="16"/>
        <v>316.25454545454545</v>
      </c>
      <c r="H69" s="17">
        <v>17.41</v>
      </c>
      <c r="I69" s="7">
        <v>0</v>
      </c>
      <c r="J69" s="7">
        <v>1.2079</v>
      </c>
      <c r="K69" s="10">
        <f t="shared" ref="K69" si="18">((H69+I69)/J69)*D69</f>
        <v>562.12434804205645</v>
      </c>
      <c r="L69" s="18">
        <f t="shared" si="17"/>
        <v>0.77744274705720973</v>
      </c>
      <c r="M69" s="12"/>
      <c r="N69" s="13"/>
      <c r="O69" s="14" t="s">
        <v>143</v>
      </c>
      <c r="P69" s="52">
        <v>8</v>
      </c>
    </row>
    <row r="70" spans="1:16" x14ac:dyDescent="0.2">
      <c r="A70" s="7" t="s">
        <v>144</v>
      </c>
      <c r="B70" s="7" t="s">
        <v>145</v>
      </c>
      <c r="C70" s="8">
        <v>44206</v>
      </c>
      <c r="D70" s="7">
        <v>0.5</v>
      </c>
      <c r="E70" s="16">
        <v>1</v>
      </c>
      <c r="F70" s="22">
        <v>161.22999999999999</v>
      </c>
      <c r="G70" s="10">
        <f t="shared" si="16"/>
        <v>80.614999999999995</v>
      </c>
      <c r="H70" s="13">
        <v>450.45</v>
      </c>
      <c r="I70" s="7">
        <v>0</v>
      </c>
      <c r="J70" s="16">
        <v>1</v>
      </c>
      <c r="K70" s="10">
        <f>((H70+I70)/J70)*D70</f>
        <v>225.22499999999999</v>
      </c>
      <c r="L70" s="18">
        <f t="shared" si="17"/>
        <v>1.7938348942504498</v>
      </c>
      <c r="M70" s="12"/>
      <c r="N70" s="13"/>
      <c r="O70" s="51" t="s">
        <v>129</v>
      </c>
      <c r="P70" s="37">
        <v>4</v>
      </c>
    </row>
    <row r="71" spans="1:16" x14ac:dyDescent="0.2">
      <c r="A71" s="7" t="s">
        <v>146</v>
      </c>
      <c r="B71" s="7" t="s">
        <v>147</v>
      </c>
      <c r="C71" s="8">
        <v>44185</v>
      </c>
      <c r="D71" s="7">
        <v>4.5</v>
      </c>
      <c r="E71" s="16">
        <v>1</v>
      </c>
      <c r="F71" s="22">
        <v>10.95</v>
      </c>
      <c r="G71" s="10">
        <f t="shared" si="16"/>
        <v>49.274999999999999</v>
      </c>
      <c r="H71" s="13">
        <v>25.39</v>
      </c>
      <c r="I71" s="7">
        <v>0</v>
      </c>
      <c r="J71" s="16">
        <v>1</v>
      </c>
      <c r="K71" s="10">
        <f>((H71+I71)/J71)*D71</f>
        <v>114.255</v>
      </c>
      <c r="L71" s="18">
        <f t="shared" si="17"/>
        <v>1.3187214611872144</v>
      </c>
      <c r="M71" s="12"/>
      <c r="N71" s="13"/>
      <c r="O71" s="51" t="s">
        <v>129</v>
      </c>
      <c r="P71" s="37">
        <v>5</v>
      </c>
    </row>
    <row r="72" spans="1:16" x14ac:dyDescent="0.2">
      <c r="A72" s="7" t="s">
        <v>148</v>
      </c>
      <c r="B72" s="7" t="s">
        <v>149</v>
      </c>
      <c r="C72" s="8">
        <v>44197</v>
      </c>
      <c r="D72" s="7">
        <v>10</v>
      </c>
      <c r="E72" s="16">
        <v>1</v>
      </c>
      <c r="F72" s="36">
        <v>4.95</v>
      </c>
      <c r="G72" s="10">
        <f t="shared" si="16"/>
        <v>49.5</v>
      </c>
      <c r="H72" s="13">
        <v>17.38</v>
      </c>
      <c r="I72" s="7">
        <v>9.8599999999999993E-2</v>
      </c>
      <c r="J72" s="16">
        <v>1</v>
      </c>
      <c r="K72" s="10">
        <f>((H72+I72)/J72)*D72</f>
        <v>174.786</v>
      </c>
      <c r="L72" s="18">
        <f t="shared" si="17"/>
        <v>2.531030303030303</v>
      </c>
      <c r="M72" s="12"/>
      <c r="N72" s="13"/>
      <c r="O72" s="51" t="s">
        <v>129</v>
      </c>
      <c r="P72" s="37">
        <v>6</v>
      </c>
    </row>
    <row r="73" spans="1:16" x14ac:dyDescent="0.2">
      <c r="A73" s="7" t="s">
        <v>150</v>
      </c>
      <c r="B73" s="7" t="s">
        <v>151</v>
      </c>
      <c r="C73" s="8">
        <v>43102</v>
      </c>
      <c r="D73" s="7">
        <v>275</v>
      </c>
      <c r="E73" s="16">
        <v>1.51</v>
      </c>
      <c r="F73" s="9">
        <v>2.1800000000000002</v>
      </c>
      <c r="G73" s="10">
        <f t="shared" si="16"/>
        <v>397.01986754966885</v>
      </c>
      <c r="H73" s="27">
        <v>5.07</v>
      </c>
      <c r="I73" s="7">
        <v>0</v>
      </c>
      <c r="J73" s="16">
        <f>J93</f>
        <v>1.55</v>
      </c>
      <c r="K73" s="10">
        <f t="shared" ref="K73" si="19">((H73+I73)/J73)*D73</f>
        <v>899.51612903225805</v>
      </c>
      <c r="L73" s="18">
        <f t="shared" si="17"/>
        <v>1.2656703166617345</v>
      </c>
      <c r="M73" s="12"/>
      <c r="N73" s="13"/>
      <c r="O73" s="14" t="s">
        <v>152</v>
      </c>
      <c r="P73" s="37">
        <v>1</v>
      </c>
    </row>
    <row r="74" spans="1:16" x14ac:dyDescent="0.2">
      <c r="A74" s="7" t="s">
        <v>153</v>
      </c>
      <c r="B74" s="7" t="s">
        <v>154</v>
      </c>
      <c r="C74" s="8">
        <v>43822</v>
      </c>
      <c r="D74" s="7">
        <v>190</v>
      </c>
      <c r="E74" s="16">
        <v>1.51</v>
      </c>
      <c r="F74" s="9">
        <v>1.18</v>
      </c>
      <c r="G74" s="10">
        <f t="shared" si="16"/>
        <v>148.47682119205297</v>
      </c>
      <c r="H74" s="27">
        <v>2.5</v>
      </c>
      <c r="I74" s="7">
        <v>0</v>
      </c>
      <c r="J74" s="16">
        <f>J93</f>
        <v>1.55</v>
      </c>
      <c r="K74" s="10">
        <f>((H74+I74)/J74)*D74</f>
        <v>306.45161290322579</v>
      </c>
      <c r="L74" s="18">
        <f t="shared" si="17"/>
        <v>1.0639693821760525</v>
      </c>
      <c r="M74" s="12"/>
      <c r="N74" s="24"/>
      <c r="O74" s="14" t="s">
        <v>152</v>
      </c>
      <c r="P74" s="37">
        <v>2</v>
      </c>
    </row>
    <row r="75" spans="1:16" x14ac:dyDescent="0.2">
      <c r="A75" s="2"/>
      <c r="B75" s="7"/>
      <c r="C75" s="8"/>
      <c r="D75" s="7"/>
      <c r="E75" s="16"/>
      <c r="F75" s="9"/>
      <c r="G75" s="10"/>
      <c r="H75" s="17"/>
      <c r="I75" s="7"/>
      <c r="J75" s="16"/>
      <c r="K75" s="10"/>
      <c r="L75" s="18"/>
      <c r="M75" s="12"/>
      <c r="N75" s="24"/>
      <c r="O75" s="51"/>
      <c r="P75" s="37"/>
    </row>
    <row r="76" spans="1:16" x14ac:dyDescent="0.2">
      <c r="A76" s="2" t="s">
        <v>155</v>
      </c>
      <c r="B76" s="7"/>
      <c r="C76" s="8"/>
      <c r="D76" s="28"/>
      <c r="E76" s="46"/>
      <c r="F76" s="7"/>
      <c r="G76" s="26"/>
      <c r="H76" s="22"/>
      <c r="I76" s="47"/>
      <c r="J76" s="46"/>
      <c r="K76" s="10">
        <v>8467</v>
      </c>
      <c r="L76" s="11"/>
      <c r="M76" s="37"/>
      <c r="N76" s="13"/>
      <c r="O76" s="14"/>
      <c r="P76" s="37"/>
    </row>
    <row r="77" spans="1:16" x14ac:dyDescent="0.2">
      <c r="A77" s="2" t="s">
        <v>156</v>
      </c>
      <c r="B77" s="7" t="s">
        <v>134</v>
      </c>
      <c r="C77" s="8">
        <v>44200</v>
      </c>
      <c r="D77" s="28"/>
      <c r="E77" s="46"/>
      <c r="F77" s="7"/>
      <c r="G77" s="26"/>
      <c r="H77" s="22"/>
      <c r="I77" s="47"/>
      <c r="J77" s="46"/>
      <c r="K77" s="10">
        <v>221</v>
      </c>
      <c r="L77" s="11"/>
      <c r="M77" s="37"/>
      <c r="N77" s="13"/>
      <c r="O77" s="14"/>
      <c r="P77" s="37"/>
    </row>
    <row r="78" spans="1:16" x14ac:dyDescent="0.2">
      <c r="A78" s="7" t="s">
        <v>157</v>
      </c>
      <c r="B78" s="7" t="s">
        <v>158</v>
      </c>
      <c r="C78" s="8">
        <v>44202</v>
      </c>
      <c r="D78" s="28"/>
      <c r="E78" s="46"/>
      <c r="F78" s="7"/>
      <c r="G78" s="26"/>
      <c r="H78" s="22"/>
      <c r="I78" s="47"/>
      <c r="J78" s="46"/>
      <c r="K78" s="10">
        <v>158</v>
      </c>
      <c r="L78" s="11"/>
      <c r="M78" s="37"/>
      <c r="N78" s="13"/>
      <c r="O78" s="14"/>
      <c r="P78" s="37"/>
    </row>
    <row r="79" spans="1:16" x14ac:dyDescent="0.2">
      <c r="A79" s="7" t="s">
        <v>159</v>
      </c>
      <c r="B79" s="7" t="s">
        <v>139</v>
      </c>
      <c r="C79" s="8">
        <v>44202</v>
      </c>
      <c r="D79" s="28"/>
      <c r="E79" s="46"/>
      <c r="F79" s="7"/>
      <c r="G79" s="26"/>
      <c r="H79" s="22"/>
      <c r="I79" s="47"/>
      <c r="J79" s="46"/>
      <c r="K79" s="10">
        <v>105</v>
      </c>
      <c r="L79" s="11"/>
      <c r="M79" s="37"/>
      <c r="N79" s="13"/>
      <c r="O79" s="14"/>
      <c r="P79" s="37"/>
    </row>
    <row r="80" spans="1:16" x14ac:dyDescent="0.2">
      <c r="A80" s="7" t="s">
        <v>160</v>
      </c>
      <c r="B80" s="7" t="s">
        <v>141</v>
      </c>
      <c r="C80" s="8">
        <v>44221</v>
      </c>
      <c r="D80" s="28"/>
      <c r="E80" s="46"/>
      <c r="F80" s="7"/>
      <c r="G80" s="26"/>
      <c r="H80" s="22"/>
      <c r="I80" s="47"/>
      <c r="J80" s="46"/>
      <c r="K80" s="10">
        <v>152</v>
      </c>
      <c r="L80" s="11"/>
      <c r="M80" s="37"/>
      <c r="N80" s="13"/>
      <c r="O80" s="14"/>
      <c r="P80" s="37"/>
    </row>
    <row r="81" spans="1:16" x14ac:dyDescent="0.2">
      <c r="A81" s="7" t="s">
        <v>161</v>
      </c>
      <c r="B81" s="7" t="s">
        <v>96</v>
      </c>
      <c r="C81" s="8">
        <v>44228</v>
      </c>
      <c r="D81" s="28"/>
      <c r="E81" s="46"/>
      <c r="F81" s="7"/>
      <c r="G81" s="26"/>
      <c r="H81" s="22"/>
      <c r="I81" s="47"/>
      <c r="J81" s="46"/>
      <c r="K81" s="10">
        <v>718</v>
      </c>
      <c r="L81" s="11"/>
      <c r="M81" s="37"/>
      <c r="N81" s="13"/>
      <c r="O81" s="14"/>
      <c r="P81" s="37"/>
    </row>
    <row r="82" spans="1:16" x14ac:dyDescent="0.2">
      <c r="A82" s="7" t="s">
        <v>162</v>
      </c>
      <c r="B82" s="7" t="s">
        <v>145</v>
      </c>
      <c r="C82" s="8">
        <v>44231</v>
      </c>
      <c r="D82" s="28"/>
      <c r="E82" s="46"/>
      <c r="F82" s="7"/>
      <c r="G82" s="26"/>
      <c r="H82" s="22"/>
      <c r="I82" s="47"/>
      <c r="J82" s="46"/>
      <c r="K82" s="10">
        <v>188</v>
      </c>
      <c r="L82" s="11"/>
      <c r="M82" s="37"/>
      <c r="N82" s="13"/>
      <c r="O82" s="14"/>
      <c r="P82" s="37"/>
    </row>
    <row r="83" spans="1:16" x14ac:dyDescent="0.2">
      <c r="A83" s="24" t="s">
        <v>163</v>
      </c>
      <c r="B83" s="7" t="s">
        <v>164</v>
      </c>
      <c r="C83" s="8">
        <v>44221</v>
      </c>
      <c r="D83" s="7"/>
      <c r="E83" s="16"/>
      <c r="F83" s="7"/>
      <c r="G83" s="10"/>
      <c r="H83" s="13"/>
      <c r="I83" s="7"/>
      <c r="J83" s="16"/>
      <c r="K83" s="10">
        <v>-253</v>
      </c>
      <c r="L83" s="20"/>
      <c r="M83" s="12"/>
      <c r="N83" s="13"/>
      <c r="O83" s="14"/>
      <c r="P83" s="37"/>
    </row>
    <row r="84" spans="1:16" x14ac:dyDescent="0.2">
      <c r="A84" s="51" t="s">
        <v>165</v>
      </c>
      <c r="B84" s="7"/>
      <c r="C84" s="8">
        <v>44233</v>
      </c>
      <c r="D84" s="7"/>
      <c r="E84" s="16"/>
      <c r="F84" s="7"/>
      <c r="G84" s="10"/>
      <c r="H84" s="13"/>
      <c r="I84" s="7"/>
      <c r="J84" s="16"/>
      <c r="K84" s="10">
        <v>100</v>
      </c>
      <c r="L84" s="20"/>
      <c r="M84" s="12"/>
      <c r="N84" s="13"/>
      <c r="O84" s="14"/>
      <c r="P84" s="37"/>
    </row>
    <row r="85" spans="1:16" x14ac:dyDescent="0.2">
      <c r="A85" s="51" t="s">
        <v>166</v>
      </c>
      <c r="B85" s="7" t="s">
        <v>149</v>
      </c>
      <c r="C85" s="8">
        <v>44233</v>
      </c>
      <c r="D85" s="7"/>
      <c r="E85" s="16"/>
      <c r="F85" s="7"/>
      <c r="G85" s="10"/>
      <c r="H85" s="13"/>
      <c r="I85" s="7"/>
      <c r="J85" s="16"/>
      <c r="K85" s="10">
        <v>102</v>
      </c>
      <c r="L85" s="20"/>
      <c r="M85" s="12"/>
      <c r="N85" s="13"/>
      <c r="O85" s="14"/>
      <c r="P85" s="37"/>
    </row>
    <row r="86" spans="1:16" x14ac:dyDescent="0.2">
      <c r="A86" s="7" t="s">
        <v>167</v>
      </c>
      <c r="B86" s="7" t="s">
        <v>151</v>
      </c>
      <c r="C86" s="8">
        <v>44237</v>
      </c>
      <c r="D86" s="7"/>
      <c r="E86" s="16"/>
      <c r="F86" s="7"/>
      <c r="G86" s="10"/>
      <c r="H86" s="13"/>
      <c r="I86" s="7"/>
      <c r="J86" s="16"/>
      <c r="K86" s="10">
        <v>896</v>
      </c>
      <c r="L86" s="20"/>
      <c r="M86" s="12"/>
      <c r="N86" s="13"/>
      <c r="O86" s="14"/>
      <c r="P86" s="37"/>
    </row>
    <row r="87" spans="1:16" x14ac:dyDescent="0.2">
      <c r="A87" s="7" t="s">
        <v>168</v>
      </c>
      <c r="B87" s="7" t="s">
        <v>168</v>
      </c>
      <c r="C87" s="8">
        <v>44190</v>
      </c>
      <c r="D87" s="7"/>
      <c r="E87" s="16"/>
      <c r="F87" s="7"/>
      <c r="G87" s="10"/>
      <c r="H87" s="13"/>
      <c r="I87" s="7"/>
      <c r="J87" s="16"/>
      <c r="K87" s="10">
        <v>-98</v>
      </c>
      <c r="L87" s="20"/>
      <c r="M87" s="12"/>
      <c r="N87" s="13"/>
      <c r="O87" s="14"/>
      <c r="P87" s="37"/>
    </row>
    <row r="88" spans="1:16" x14ac:dyDescent="0.2">
      <c r="A88" s="7" t="s">
        <v>169</v>
      </c>
      <c r="B88" s="7" t="s">
        <v>154</v>
      </c>
      <c r="C88" s="8">
        <v>44239</v>
      </c>
      <c r="D88" s="7"/>
      <c r="E88" s="16"/>
      <c r="F88" s="7"/>
      <c r="G88" s="10"/>
      <c r="H88" s="13"/>
      <c r="I88" s="7"/>
      <c r="J88" s="16"/>
      <c r="K88" s="10">
        <v>306</v>
      </c>
      <c r="L88" s="20"/>
      <c r="M88" s="12"/>
      <c r="N88" s="13"/>
      <c r="O88" s="14"/>
      <c r="P88" s="37"/>
    </row>
    <row r="89" spans="1:16" x14ac:dyDescent="0.2">
      <c r="A89" s="7" t="s">
        <v>170</v>
      </c>
      <c r="B89" s="7"/>
      <c r="C89" s="8">
        <v>44239</v>
      </c>
      <c r="D89" s="7"/>
      <c r="E89" s="16"/>
      <c r="F89" s="7"/>
      <c r="G89" s="10"/>
      <c r="H89" s="24"/>
      <c r="I89" s="7"/>
      <c r="J89" s="16"/>
      <c r="K89" s="10">
        <v>2293</v>
      </c>
      <c r="L89" s="18"/>
      <c r="M89" s="12"/>
      <c r="N89" s="13"/>
      <c r="O89" s="14"/>
      <c r="P89" s="37"/>
    </row>
    <row r="90" spans="1:16" x14ac:dyDescent="0.2">
      <c r="A90" s="7" t="s">
        <v>171</v>
      </c>
      <c r="B90" s="7"/>
      <c r="C90" s="8">
        <v>44239</v>
      </c>
      <c r="D90" s="7"/>
      <c r="E90" s="16"/>
      <c r="F90" s="7"/>
      <c r="G90" s="10"/>
      <c r="H90" s="13"/>
      <c r="I90" s="7"/>
      <c r="J90" s="16"/>
      <c r="K90" s="10">
        <v>1525</v>
      </c>
      <c r="L90" s="18"/>
      <c r="M90" s="12"/>
      <c r="N90" s="13"/>
      <c r="O90" s="14"/>
      <c r="P90" s="37"/>
    </row>
    <row r="91" spans="1:16" x14ac:dyDescent="0.2">
      <c r="A91" s="7"/>
      <c r="B91" s="7"/>
      <c r="C91" s="8"/>
      <c r="D91" s="7"/>
      <c r="E91" s="16"/>
      <c r="F91" s="7"/>
      <c r="G91" s="10"/>
      <c r="H91" s="13"/>
      <c r="I91" s="7"/>
      <c r="J91" s="16"/>
      <c r="K91" s="10"/>
      <c r="L91" s="20"/>
      <c r="M91" s="12"/>
      <c r="N91" s="13"/>
      <c r="O91" s="14"/>
      <c r="P91" s="37"/>
    </row>
    <row r="92" spans="1:16" x14ac:dyDescent="0.2">
      <c r="A92" s="7" t="s">
        <v>172</v>
      </c>
      <c r="B92" s="7" t="s">
        <v>173</v>
      </c>
      <c r="C92" s="8"/>
      <c r="D92" s="7"/>
      <c r="E92" s="7"/>
      <c r="F92" s="44"/>
      <c r="G92" s="7"/>
      <c r="H92" s="45"/>
      <c r="I92" s="7"/>
      <c r="J92" s="16">
        <v>1.2079</v>
      </c>
      <c r="K92" s="7"/>
      <c r="L92" s="7"/>
      <c r="M92" s="37"/>
      <c r="N92" s="24"/>
      <c r="O92" s="51"/>
      <c r="P92" s="37"/>
    </row>
    <row r="93" spans="1:16" x14ac:dyDescent="0.2">
      <c r="A93" s="7" t="s">
        <v>174</v>
      </c>
      <c r="B93" s="7" t="s">
        <v>175</v>
      </c>
      <c r="C93" s="7"/>
      <c r="D93" s="7"/>
      <c r="E93" s="7"/>
      <c r="F93" s="7"/>
      <c r="G93" s="7"/>
      <c r="H93" s="7"/>
      <c r="I93" s="7"/>
      <c r="J93" s="16">
        <v>1.55</v>
      </c>
      <c r="K93" s="7"/>
      <c r="L93" s="7"/>
      <c r="M93" s="37"/>
      <c r="N93" s="24"/>
      <c r="O93" s="51"/>
      <c r="P93" s="37"/>
    </row>
    <row r="94" spans="1:16" x14ac:dyDescent="0.2">
      <c r="A94" s="7"/>
      <c r="B94" s="7"/>
      <c r="C94" s="7"/>
      <c r="D94" s="7"/>
      <c r="E94" s="7"/>
      <c r="F94" s="7"/>
      <c r="G94" s="7"/>
      <c r="H94" s="7"/>
      <c r="I94" s="7"/>
      <c r="J94" s="16"/>
      <c r="K94" s="7"/>
      <c r="L94" s="7"/>
      <c r="M94" s="37"/>
      <c r="N94" s="24"/>
      <c r="O94" s="51"/>
      <c r="P94" s="37"/>
    </row>
    <row r="95" spans="1:16" x14ac:dyDescent="0.2">
      <c r="A95" s="7"/>
      <c r="B95" s="7"/>
      <c r="C95" s="7"/>
      <c r="D95" s="7"/>
      <c r="E95" s="7"/>
      <c r="F95" s="7"/>
      <c r="G95" s="7"/>
      <c r="H95" s="7"/>
      <c r="I95" s="7"/>
      <c r="J95" s="16"/>
      <c r="K95" s="7"/>
      <c r="L95" s="7"/>
      <c r="M95" s="37"/>
      <c r="N95" s="24"/>
      <c r="O95" s="51"/>
      <c r="P95" s="37"/>
    </row>
    <row r="96" spans="1:16" x14ac:dyDescent="0.2">
      <c r="A96" s="7"/>
      <c r="B96" s="7"/>
      <c r="C96" s="7"/>
      <c r="D96" s="7"/>
      <c r="E96" s="7"/>
      <c r="F96" s="7"/>
      <c r="G96" s="7"/>
      <c r="H96" s="7"/>
      <c r="I96" s="7"/>
      <c r="J96" s="16"/>
      <c r="K96" s="7"/>
      <c r="L96" s="7"/>
      <c r="M96" s="37"/>
      <c r="N96" s="24"/>
      <c r="O96" s="51"/>
      <c r="P96" s="37"/>
    </row>
    <row r="97" spans="1:16" x14ac:dyDescent="0.2">
      <c r="A97" s="53" t="s">
        <v>176</v>
      </c>
      <c r="B97" s="53"/>
      <c r="C97" s="53"/>
      <c r="D97" s="53"/>
      <c r="E97" s="54">
        <f>SUM(G3:G74)</f>
        <v>24378.560989683061</v>
      </c>
      <c r="F97" s="7"/>
      <c r="G97" s="53" t="s">
        <v>177</v>
      </c>
      <c r="H97" s="53"/>
      <c r="I97" s="53"/>
      <c r="J97" s="53"/>
      <c r="K97" s="55">
        <f>SUM(K3:K74)</f>
        <v>36860.451943088796</v>
      </c>
      <c r="L97" s="7"/>
      <c r="M97" s="56" t="s">
        <v>178</v>
      </c>
      <c r="N97" s="57"/>
      <c r="O97" s="58"/>
      <c r="P97" s="59">
        <f>E99-E97</f>
        <v>15501.439010316939</v>
      </c>
    </row>
    <row r="98" spans="1:16" x14ac:dyDescent="0.2">
      <c r="A98" s="53" t="s">
        <v>179</v>
      </c>
      <c r="B98" s="53"/>
      <c r="C98" s="53"/>
      <c r="D98" s="53"/>
      <c r="E98" s="54">
        <v>25000</v>
      </c>
      <c r="F98" s="7"/>
      <c r="G98" s="56" t="s">
        <v>180</v>
      </c>
      <c r="H98" s="57"/>
      <c r="I98" s="57"/>
      <c r="J98" s="58"/>
      <c r="K98" s="60">
        <f>K97-E97</f>
        <v>12481.890953405735</v>
      </c>
      <c r="L98" s="7"/>
      <c r="M98" s="56" t="s">
        <v>181</v>
      </c>
      <c r="N98" s="57"/>
      <c r="O98" s="58"/>
      <c r="P98" s="61">
        <f>P97/E99</f>
        <v>0.38870208150243074</v>
      </c>
    </row>
    <row r="99" spans="1:16" x14ac:dyDescent="0.2">
      <c r="A99" s="53" t="s">
        <v>182</v>
      </c>
      <c r="B99" s="53"/>
      <c r="C99" s="53"/>
      <c r="D99" s="53"/>
      <c r="E99" s="54">
        <f>E98+K99</f>
        <v>39880</v>
      </c>
      <c r="F99" s="7"/>
      <c r="G99" s="53" t="s">
        <v>183</v>
      </c>
      <c r="H99" s="53"/>
      <c r="I99" s="53"/>
      <c r="J99" s="53"/>
      <c r="K99" s="55">
        <f>SUM(K76:K90)</f>
        <v>14880</v>
      </c>
      <c r="L99" s="26"/>
      <c r="M99" s="56"/>
      <c r="N99" s="57"/>
      <c r="O99" s="58"/>
      <c r="P99" s="6"/>
    </row>
    <row r="100" spans="1:16" x14ac:dyDescent="0.2">
      <c r="A100" s="53" t="s">
        <v>184</v>
      </c>
      <c r="B100" s="53"/>
      <c r="C100" s="53"/>
      <c r="D100" s="53"/>
      <c r="E100" s="54">
        <f>E99+K100+K99</f>
        <v>54761.094475638136</v>
      </c>
      <c r="F100" s="7"/>
      <c r="G100" s="53" t="s">
        <v>185</v>
      </c>
      <c r="H100" s="53"/>
      <c r="I100" s="53"/>
      <c r="J100" s="53"/>
      <c r="K100" s="62">
        <f>(K98+K99)/E98</f>
        <v>1.0944756381362295</v>
      </c>
      <c r="L100" s="26"/>
      <c r="M100" s="63"/>
      <c r="N100" s="64"/>
      <c r="O100" s="65"/>
      <c r="P100" s="6"/>
    </row>
    <row r="101" spans="1:16" x14ac:dyDescent="0.2">
      <c r="A101" s="66"/>
      <c r="B101" s="67"/>
      <c r="C101" s="67"/>
      <c r="D101" s="68"/>
      <c r="E101" s="7"/>
      <c r="F101" s="7"/>
      <c r="G101" s="66"/>
      <c r="H101" s="67"/>
      <c r="I101" s="67"/>
      <c r="J101" s="68"/>
      <c r="K101" s="7"/>
      <c r="L101" s="7"/>
      <c r="M101" s="66"/>
      <c r="N101" s="67"/>
      <c r="O101" s="68"/>
      <c r="P101" s="37"/>
    </row>
    <row r="102" spans="1:16" x14ac:dyDescent="0.2">
      <c r="A102" s="2" t="s">
        <v>186</v>
      </c>
      <c r="B102" s="2" t="s">
        <v>2</v>
      </c>
      <c r="C102" s="2" t="s">
        <v>187</v>
      </c>
      <c r="D102" s="2" t="s">
        <v>4</v>
      </c>
      <c r="E102" s="2" t="s">
        <v>188</v>
      </c>
      <c r="F102" s="2" t="s">
        <v>189</v>
      </c>
      <c r="G102" s="2" t="s">
        <v>190</v>
      </c>
      <c r="H102" s="4" t="s">
        <v>191</v>
      </c>
      <c r="I102" s="4" t="s">
        <v>192</v>
      </c>
      <c r="J102" s="69" t="s">
        <v>193</v>
      </c>
      <c r="K102" s="56" t="s">
        <v>194</v>
      </c>
      <c r="L102" s="57"/>
      <c r="M102" s="57"/>
      <c r="N102" s="57"/>
      <c r="O102" s="57"/>
      <c r="P102" s="58"/>
    </row>
    <row r="103" spans="1:16" x14ac:dyDescent="0.2">
      <c r="A103" s="7"/>
      <c r="B103" s="7"/>
      <c r="C103" s="8"/>
      <c r="D103" s="7"/>
      <c r="E103" s="70"/>
      <c r="F103" s="24"/>
      <c r="G103" s="26"/>
      <c r="H103" s="37"/>
      <c r="I103" s="71"/>
      <c r="J103" s="72"/>
      <c r="K103" s="73"/>
      <c r="L103" s="74"/>
      <c r="M103" s="74"/>
      <c r="N103" s="74"/>
      <c r="O103" s="74"/>
      <c r="P103" s="75"/>
    </row>
    <row r="104" spans="1:16" x14ac:dyDescent="0.2">
      <c r="A104" s="7"/>
      <c r="B104" s="7"/>
      <c r="C104" s="8"/>
      <c r="D104" s="7"/>
      <c r="E104" s="70"/>
      <c r="F104" s="24"/>
      <c r="G104" s="26"/>
      <c r="H104" s="37"/>
      <c r="I104" s="7"/>
      <c r="J104" s="72"/>
      <c r="K104" s="73"/>
      <c r="L104" s="74"/>
      <c r="M104" s="74"/>
      <c r="N104" s="74"/>
      <c r="O104" s="74"/>
      <c r="P104" s="75"/>
    </row>
  </sheetData>
  <mergeCells count="18">
    <mergeCell ref="K102:P102"/>
    <mergeCell ref="K103:P103"/>
    <mergeCell ref="K104:P104"/>
    <mergeCell ref="A99:D99"/>
    <mergeCell ref="G99:J99"/>
    <mergeCell ref="M99:O99"/>
    <mergeCell ref="A100:D100"/>
    <mergeCell ref="G100:J100"/>
    <mergeCell ref="A101:D101"/>
    <mergeCell ref="G101:J101"/>
    <mergeCell ref="M101:O101"/>
    <mergeCell ref="A1:P1"/>
    <mergeCell ref="A97:D97"/>
    <mergeCell ref="G97:J97"/>
    <mergeCell ref="M97:O97"/>
    <mergeCell ref="A98:D98"/>
    <mergeCell ref="G98:J98"/>
    <mergeCell ref="M98:O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2021-02-13T07:57:47Z</dcterms:created>
  <dcterms:modified xsi:type="dcterms:W3CDTF">2021-02-13T08:00:02Z</dcterms:modified>
</cp:coreProperties>
</file>